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ggie\Documents\WNCGBC\Certification Programs\Green Built NC\GBNC2\Current Checklist\"/>
    </mc:Choice>
  </mc:AlternateContent>
  <bookViews>
    <workbookView xWindow="0" yWindow="0" windowWidth="20490" windowHeight="7155"/>
  </bookViews>
  <sheets>
    <sheet name="Sheet1" sheetId="1" r:id="rId1"/>
  </sheets>
  <definedNames>
    <definedName name="_xlnm.Print_Area" localSheetId="0">Sheet1!$A$1:$M$505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8" i="1" l="1"/>
  <c r="K318" i="1" s="1"/>
  <c r="I318" i="1"/>
  <c r="J317" i="1"/>
  <c r="K317" i="1" s="1"/>
  <c r="I317" i="1"/>
  <c r="J454" i="1"/>
  <c r="K454" i="1" s="1"/>
  <c r="I454" i="1"/>
  <c r="J183" i="1" l="1"/>
  <c r="K183" i="1" s="1"/>
  <c r="I183" i="1"/>
  <c r="J186" i="1" l="1"/>
  <c r="J181" i="1"/>
  <c r="I181" i="1"/>
  <c r="J503" i="1" l="1"/>
  <c r="K503" i="1" s="1"/>
  <c r="I503" i="1"/>
  <c r="J502" i="1"/>
  <c r="K502" i="1" s="1"/>
  <c r="I502" i="1"/>
  <c r="J501" i="1"/>
  <c r="K501" i="1" s="1"/>
  <c r="I501" i="1"/>
  <c r="J500" i="1"/>
  <c r="K500" i="1" s="1"/>
  <c r="I500" i="1"/>
  <c r="J499" i="1"/>
  <c r="K499" i="1" s="1"/>
  <c r="I499" i="1"/>
  <c r="J498" i="1"/>
  <c r="K498" i="1" s="1"/>
  <c r="I498" i="1"/>
  <c r="J497" i="1"/>
  <c r="K497" i="1" s="1"/>
  <c r="I497" i="1"/>
  <c r="J496" i="1"/>
  <c r="K496" i="1" s="1"/>
  <c r="I496" i="1"/>
  <c r="J495" i="1"/>
  <c r="K495" i="1" s="1"/>
  <c r="I495" i="1"/>
  <c r="J494" i="1"/>
  <c r="K494" i="1" s="1"/>
  <c r="I494" i="1"/>
  <c r="J492" i="1"/>
  <c r="K492" i="1" s="1"/>
  <c r="I492" i="1"/>
  <c r="J491" i="1"/>
  <c r="K491" i="1" s="1"/>
  <c r="I491" i="1"/>
  <c r="J490" i="1"/>
  <c r="K490" i="1" s="1"/>
  <c r="I490" i="1"/>
  <c r="J489" i="1"/>
  <c r="K489" i="1" s="1"/>
  <c r="I489" i="1"/>
  <c r="J488" i="1"/>
  <c r="K488" i="1" s="1"/>
  <c r="I488" i="1"/>
  <c r="J476" i="1"/>
  <c r="K476" i="1" s="1"/>
  <c r="I476" i="1"/>
  <c r="J470" i="1"/>
  <c r="K470" i="1" s="1"/>
  <c r="I470" i="1"/>
  <c r="J469" i="1"/>
  <c r="K469" i="1" s="1"/>
  <c r="I469" i="1"/>
  <c r="J468" i="1"/>
  <c r="K468" i="1" s="1"/>
  <c r="I468" i="1"/>
  <c r="J467" i="1"/>
  <c r="K467" i="1" s="1"/>
  <c r="I467" i="1"/>
  <c r="J466" i="1"/>
  <c r="K466" i="1" s="1"/>
  <c r="I466" i="1"/>
  <c r="J465" i="1"/>
  <c r="K465" i="1" s="1"/>
  <c r="I465" i="1"/>
  <c r="J464" i="1"/>
  <c r="K464" i="1" s="1"/>
  <c r="I464" i="1"/>
  <c r="J463" i="1"/>
  <c r="K463" i="1" s="1"/>
  <c r="I463" i="1"/>
  <c r="J462" i="1"/>
  <c r="K462" i="1" s="1"/>
  <c r="I462" i="1"/>
  <c r="J461" i="1"/>
  <c r="K461" i="1" s="1"/>
  <c r="I461" i="1"/>
  <c r="J460" i="1"/>
  <c r="K460" i="1" s="1"/>
  <c r="I460" i="1"/>
  <c r="J459" i="1"/>
  <c r="K459" i="1" s="1"/>
  <c r="I459" i="1"/>
  <c r="J457" i="1"/>
  <c r="K457" i="1" s="1"/>
  <c r="I457" i="1"/>
  <c r="J456" i="1"/>
  <c r="K456" i="1" s="1"/>
  <c r="I456" i="1"/>
  <c r="J455" i="1"/>
  <c r="K455" i="1" s="1"/>
  <c r="I455" i="1"/>
  <c r="J453" i="1"/>
  <c r="K453" i="1" s="1"/>
  <c r="I453" i="1"/>
  <c r="J452" i="1"/>
  <c r="K452" i="1" s="1"/>
  <c r="I452" i="1"/>
  <c r="J451" i="1"/>
  <c r="K451" i="1" s="1"/>
  <c r="I451" i="1"/>
  <c r="J450" i="1"/>
  <c r="K450" i="1" s="1"/>
  <c r="I450" i="1"/>
  <c r="J449" i="1"/>
  <c r="K449" i="1" s="1"/>
  <c r="I449" i="1"/>
  <c r="J448" i="1"/>
  <c r="K448" i="1" s="1"/>
  <c r="I448" i="1"/>
  <c r="J447" i="1"/>
  <c r="K447" i="1" s="1"/>
  <c r="I447" i="1"/>
  <c r="J446" i="1"/>
  <c r="K446" i="1" s="1"/>
  <c r="I446" i="1"/>
  <c r="J445" i="1"/>
  <c r="K445" i="1" s="1"/>
  <c r="I445" i="1"/>
  <c r="J444" i="1"/>
  <c r="K444" i="1" s="1"/>
  <c r="I444" i="1"/>
  <c r="J443" i="1"/>
  <c r="K443" i="1" s="1"/>
  <c r="I443" i="1"/>
  <c r="J442" i="1"/>
  <c r="K442" i="1" s="1"/>
  <c r="I442" i="1"/>
  <c r="J441" i="1"/>
  <c r="K441" i="1" s="1"/>
  <c r="I441" i="1"/>
  <c r="J440" i="1"/>
  <c r="K440" i="1" s="1"/>
  <c r="I440" i="1"/>
  <c r="J439" i="1"/>
  <c r="K439" i="1" s="1"/>
  <c r="I439" i="1"/>
  <c r="J438" i="1"/>
  <c r="K438" i="1" s="1"/>
  <c r="I438" i="1"/>
  <c r="J436" i="1"/>
  <c r="K436" i="1" s="1"/>
  <c r="I436" i="1"/>
  <c r="J435" i="1"/>
  <c r="K435" i="1" s="1"/>
  <c r="I435" i="1"/>
  <c r="J434" i="1"/>
  <c r="K434" i="1" s="1"/>
  <c r="I434" i="1"/>
  <c r="J433" i="1"/>
  <c r="K433" i="1" s="1"/>
  <c r="I433" i="1"/>
  <c r="J432" i="1"/>
  <c r="K432" i="1" s="1"/>
  <c r="I432" i="1"/>
  <c r="J431" i="1"/>
  <c r="K431" i="1" s="1"/>
  <c r="I431" i="1"/>
  <c r="J428" i="1"/>
  <c r="K428" i="1" s="1"/>
  <c r="I428" i="1"/>
  <c r="J427" i="1"/>
  <c r="K427" i="1" s="1"/>
  <c r="I427" i="1"/>
  <c r="J426" i="1"/>
  <c r="K426" i="1" s="1"/>
  <c r="I426" i="1"/>
  <c r="J425" i="1"/>
  <c r="K425" i="1" s="1"/>
  <c r="I425" i="1"/>
  <c r="J423" i="1"/>
  <c r="K423" i="1" s="1"/>
  <c r="I423" i="1"/>
  <c r="J422" i="1"/>
  <c r="K422" i="1" s="1"/>
  <c r="I422" i="1"/>
  <c r="J420" i="1"/>
  <c r="K420" i="1" s="1"/>
  <c r="I420" i="1"/>
  <c r="J419" i="1"/>
  <c r="K419" i="1" s="1"/>
  <c r="I419" i="1"/>
  <c r="J418" i="1"/>
  <c r="K418" i="1" s="1"/>
  <c r="I418" i="1"/>
  <c r="J417" i="1"/>
  <c r="K417" i="1" s="1"/>
  <c r="I417" i="1"/>
  <c r="J416" i="1"/>
  <c r="K416" i="1" s="1"/>
  <c r="I416" i="1"/>
  <c r="J415" i="1"/>
  <c r="K415" i="1" s="1"/>
  <c r="I415" i="1"/>
  <c r="J414" i="1"/>
  <c r="K414" i="1" s="1"/>
  <c r="I414" i="1"/>
  <c r="J413" i="1"/>
  <c r="K413" i="1" s="1"/>
  <c r="I413" i="1"/>
  <c r="J412" i="1"/>
  <c r="K412" i="1" s="1"/>
  <c r="I412" i="1"/>
  <c r="J411" i="1"/>
  <c r="K411" i="1" s="1"/>
  <c r="I411" i="1"/>
  <c r="J409" i="1"/>
  <c r="K409" i="1" s="1"/>
  <c r="I409" i="1"/>
  <c r="J408" i="1"/>
  <c r="K408" i="1" s="1"/>
  <c r="I408" i="1"/>
  <c r="K407" i="1"/>
  <c r="J407" i="1"/>
  <c r="K406" i="1"/>
  <c r="J406" i="1"/>
  <c r="I406" i="1"/>
  <c r="I407" i="1" s="1"/>
  <c r="J404" i="1"/>
  <c r="I404" i="1"/>
  <c r="K401" i="1"/>
  <c r="J401" i="1"/>
  <c r="I401" i="1"/>
  <c r="J395" i="1"/>
  <c r="K395" i="1" s="1"/>
  <c r="I395" i="1"/>
  <c r="J394" i="1"/>
  <c r="K394" i="1" s="1"/>
  <c r="I394" i="1"/>
  <c r="J393" i="1"/>
  <c r="K393" i="1" s="1"/>
  <c r="I393" i="1"/>
  <c r="J392" i="1"/>
  <c r="K392" i="1" s="1"/>
  <c r="I392" i="1"/>
  <c r="K391" i="1"/>
  <c r="J391" i="1"/>
  <c r="I391" i="1"/>
  <c r="J390" i="1"/>
  <c r="K390" i="1" s="1"/>
  <c r="I390" i="1"/>
  <c r="J389" i="1"/>
  <c r="K389" i="1" s="1"/>
  <c r="I389" i="1"/>
  <c r="J388" i="1"/>
  <c r="K388" i="1" s="1"/>
  <c r="I388" i="1"/>
  <c r="J387" i="1"/>
  <c r="K387" i="1" s="1"/>
  <c r="I387" i="1"/>
  <c r="J385" i="1"/>
  <c r="K385" i="1" s="1"/>
  <c r="I385" i="1"/>
  <c r="J384" i="1"/>
  <c r="K384" i="1" s="1"/>
  <c r="I384" i="1"/>
  <c r="J383" i="1"/>
  <c r="K383" i="1" s="1"/>
  <c r="I383" i="1"/>
  <c r="J382" i="1"/>
  <c r="K382" i="1" s="1"/>
  <c r="I382" i="1"/>
  <c r="J381" i="1"/>
  <c r="K381" i="1" s="1"/>
  <c r="I381" i="1"/>
  <c r="J380" i="1"/>
  <c r="K380" i="1" s="1"/>
  <c r="I380" i="1"/>
  <c r="J378" i="1"/>
  <c r="K378" i="1" s="1"/>
  <c r="I378" i="1"/>
  <c r="J377" i="1"/>
  <c r="K377" i="1" s="1"/>
  <c r="I377" i="1"/>
  <c r="J376" i="1"/>
  <c r="K376" i="1" s="1"/>
  <c r="I376" i="1"/>
  <c r="J375" i="1"/>
  <c r="K375" i="1" s="1"/>
  <c r="I375" i="1"/>
  <c r="J372" i="1"/>
  <c r="K372" i="1" s="1"/>
  <c r="I372" i="1"/>
  <c r="J371" i="1"/>
  <c r="K371" i="1" s="1"/>
  <c r="I371" i="1"/>
  <c r="J370" i="1"/>
  <c r="K370" i="1" s="1"/>
  <c r="I370" i="1"/>
  <c r="J369" i="1"/>
  <c r="K369" i="1" s="1"/>
  <c r="I369" i="1"/>
  <c r="J368" i="1"/>
  <c r="K368" i="1" s="1"/>
  <c r="I368" i="1"/>
  <c r="J367" i="1"/>
  <c r="K367" i="1" s="1"/>
  <c r="I367" i="1"/>
  <c r="J366" i="1"/>
  <c r="K366" i="1" s="1"/>
  <c r="I366" i="1"/>
  <c r="J364" i="1"/>
  <c r="K364" i="1" s="1"/>
  <c r="I364" i="1"/>
  <c r="J363" i="1"/>
  <c r="K363" i="1" s="1"/>
  <c r="I363" i="1"/>
  <c r="J362" i="1"/>
  <c r="K362" i="1" s="1"/>
  <c r="I362" i="1"/>
  <c r="J361" i="1"/>
  <c r="K361" i="1" s="1"/>
  <c r="I361" i="1"/>
  <c r="J360" i="1"/>
  <c r="K360" i="1" s="1"/>
  <c r="I360" i="1"/>
  <c r="J359" i="1"/>
  <c r="K359" i="1" s="1"/>
  <c r="I359" i="1"/>
  <c r="J357" i="1"/>
  <c r="K357" i="1" s="1"/>
  <c r="I357" i="1"/>
  <c r="J356" i="1"/>
  <c r="K356" i="1" s="1"/>
  <c r="I356" i="1"/>
  <c r="J355" i="1"/>
  <c r="K355" i="1" s="1"/>
  <c r="I355" i="1"/>
  <c r="J354" i="1"/>
  <c r="K354" i="1" s="1"/>
  <c r="I354" i="1"/>
  <c r="J352" i="1"/>
  <c r="K352" i="1" s="1"/>
  <c r="I352" i="1"/>
  <c r="J351" i="1"/>
  <c r="K351" i="1" s="1"/>
  <c r="I351" i="1"/>
  <c r="J350" i="1"/>
  <c r="K350" i="1" s="1"/>
  <c r="I350" i="1"/>
  <c r="J349" i="1"/>
  <c r="K349" i="1" s="1"/>
  <c r="I349" i="1"/>
  <c r="J347" i="1"/>
  <c r="K347" i="1" s="1"/>
  <c r="I347" i="1"/>
  <c r="J346" i="1"/>
  <c r="K346" i="1" s="1"/>
  <c r="I346" i="1"/>
  <c r="J345" i="1"/>
  <c r="K345" i="1" s="1"/>
  <c r="I345" i="1"/>
  <c r="K343" i="1"/>
  <c r="J343" i="1"/>
  <c r="I343" i="1"/>
  <c r="J341" i="1"/>
  <c r="K341" i="1" s="1"/>
  <c r="I341" i="1"/>
  <c r="J335" i="1"/>
  <c r="K335" i="1" s="1"/>
  <c r="I335" i="1"/>
  <c r="J333" i="1"/>
  <c r="K333" i="1" s="1"/>
  <c r="I333" i="1"/>
  <c r="K331" i="1"/>
  <c r="J331" i="1"/>
  <c r="I331" i="1"/>
  <c r="J330" i="1"/>
  <c r="K330" i="1" s="1"/>
  <c r="I330" i="1"/>
  <c r="J329" i="1"/>
  <c r="K329" i="1" s="1"/>
  <c r="I329" i="1"/>
  <c r="J328" i="1"/>
  <c r="K328" i="1" s="1"/>
  <c r="I328" i="1"/>
  <c r="K326" i="1"/>
  <c r="J326" i="1"/>
  <c r="I326" i="1"/>
  <c r="J324" i="1"/>
  <c r="K324" i="1" s="1"/>
  <c r="I324" i="1"/>
  <c r="J323" i="1"/>
  <c r="K323" i="1" s="1"/>
  <c r="I323" i="1"/>
  <c r="J322" i="1"/>
  <c r="K322" i="1" s="1"/>
  <c r="I322" i="1"/>
  <c r="J320" i="1"/>
  <c r="K320" i="1" s="1"/>
  <c r="I320" i="1"/>
  <c r="J319" i="1"/>
  <c r="K319" i="1" s="1"/>
  <c r="I319" i="1"/>
  <c r="J315" i="1"/>
  <c r="K315" i="1" s="1"/>
  <c r="I315" i="1"/>
  <c r="K313" i="1"/>
  <c r="J313" i="1"/>
  <c r="I313" i="1"/>
  <c r="J312" i="1"/>
  <c r="K312" i="1" s="1"/>
  <c r="I312" i="1"/>
  <c r="J311" i="1"/>
  <c r="K311" i="1" s="1"/>
  <c r="I311" i="1"/>
  <c r="J310" i="1"/>
  <c r="K310" i="1" s="1"/>
  <c r="I310" i="1"/>
  <c r="J307" i="1"/>
  <c r="K307" i="1" s="1"/>
  <c r="I307" i="1"/>
  <c r="J306" i="1"/>
  <c r="K306" i="1" s="1"/>
  <c r="I306" i="1"/>
  <c r="J305" i="1"/>
  <c r="K305" i="1" s="1"/>
  <c r="I305" i="1"/>
  <c r="J304" i="1"/>
  <c r="K304" i="1" s="1"/>
  <c r="I304" i="1"/>
  <c r="J302" i="1"/>
  <c r="K302" i="1" s="1"/>
  <c r="I302" i="1"/>
  <c r="J301" i="1"/>
  <c r="K301" i="1" s="1"/>
  <c r="I301" i="1"/>
  <c r="J300" i="1"/>
  <c r="K300" i="1" s="1"/>
  <c r="I300" i="1"/>
  <c r="J299" i="1"/>
  <c r="K299" i="1" s="1"/>
  <c r="I299" i="1"/>
  <c r="J298" i="1"/>
  <c r="K298" i="1" s="1"/>
  <c r="I298" i="1"/>
  <c r="J296" i="1"/>
  <c r="K296" i="1" s="1"/>
  <c r="I296" i="1"/>
  <c r="J295" i="1"/>
  <c r="K295" i="1" s="1"/>
  <c r="I295" i="1"/>
  <c r="J294" i="1"/>
  <c r="K294" i="1" s="1"/>
  <c r="I294" i="1"/>
  <c r="J286" i="1"/>
  <c r="K286" i="1" s="1"/>
  <c r="I286" i="1"/>
  <c r="J285" i="1"/>
  <c r="K285" i="1" s="1"/>
  <c r="I285" i="1"/>
  <c r="J284" i="1"/>
  <c r="K284" i="1" s="1"/>
  <c r="I284" i="1"/>
  <c r="J283" i="1"/>
  <c r="K283" i="1" s="1"/>
  <c r="I283" i="1"/>
  <c r="J282" i="1"/>
  <c r="K282" i="1" s="1"/>
  <c r="I282" i="1"/>
  <c r="J281" i="1"/>
  <c r="K281" i="1" s="1"/>
  <c r="I281" i="1"/>
  <c r="J280" i="1"/>
  <c r="K280" i="1" s="1"/>
  <c r="I280" i="1"/>
  <c r="J279" i="1"/>
  <c r="K279" i="1" s="1"/>
  <c r="I279" i="1"/>
  <c r="J278" i="1"/>
  <c r="K278" i="1" s="1"/>
  <c r="I278" i="1"/>
  <c r="J276" i="1"/>
  <c r="K276" i="1" s="1"/>
  <c r="I276" i="1"/>
  <c r="J275" i="1"/>
  <c r="K275" i="1" s="1"/>
  <c r="I275" i="1"/>
  <c r="J273" i="1"/>
  <c r="K273" i="1" s="1"/>
  <c r="I273" i="1"/>
  <c r="J272" i="1"/>
  <c r="K272" i="1" s="1"/>
  <c r="I272" i="1"/>
  <c r="J271" i="1"/>
  <c r="K271" i="1" s="1"/>
  <c r="I271" i="1"/>
  <c r="J270" i="1"/>
  <c r="K270" i="1" s="1"/>
  <c r="I270" i="1"/>
  <c r="J269" i="1"/>
  <c r="K269" i="1" s="1"/>
  <c r="I269" i="1"/>
  <c r="K266" i="1"/>
  <c r="J266" i="1"/>
  <c r="I266" i="1"/>
  <c r="J264" i="1"/>
  <c r="K264" i="1" s="1"/>
  <c r="I264" i="1"/>
  <c r="J263" i="1"/>
  <c r="K263" i="1" s="1"/>
  <c r="I263" i="1"/>
  <c r="J262" i="1"/>
  <c r="K262" i="1" s="1"/>
  <c r="I262" i="1"/>
  <c r="J261" i="1"/>
  <c r="K261" i="1" s="1"/>
  <c r="I261" i="1"/>
  <c r="I260" i="1"/>
  <c r="J259" i="1"/>
  <c r="K259" i="1" s="1"/>
  <c r="I259" i="1"/>
  <c r="J258" i="1"/>
  <c r="K258" i="1" s="1"/>
  <c r="I258" i="1"/>
  <c r="J257" i="1"/>
  <c r="K257" i="1" s="1"/>
  <c r="I257" i="1"/>
  <c r="J256" i="1"/>
  <c r="K256" i="1" s="1"/>
  <c r="I256" i="1"/>
  <c r="J255" i="1"/>
  <c r="K255" i="1" s="1"/>
  <c r="I255" i="1"/>
  <c r="J254" i="1"/>
  <c r="K254" i="1" s="1"/>
  <c r="I254" i="1"/>
  <c r="J253" i="1"/>
  <c r="K253" i="1" s="1"/>
  <c r="I253" i="1"/>
  <c r="J252" i="1"/>
  <c r="K252" i="1" s="1"/>
  <c r="I252" i="1"/>
  <c r="J248" i="1"/>
  <c r="K248" i="1" s="1"/>
  <c r="I248" i="1"/>
  <c r="J247" i="1"/>
  <c r="K247" i="1" s="1"/>
  <c r="I247" i="1"/>
  <c r="J246" i="1"/>
  <c r="I246" i="1"/>
  <c r="J245" i="1"/>
  <c r="K245" i="1" s="1"/>
  <c r="I245" i="1"/>
  <c r="J244" i="1"/>
  <c r="K244" i="1" s="1"/>
  <c r="I244" i="1"/>
  <c r="J243" i="1"/>
  <c r="K243" i="1" s="1"/>
  <c r="I243" i="1"/>
  <c r="J242" i="1"/>
  <c r="K242" i="1" s="1"/>
  <c r="I242" i="1"/>
  <c r="J241" i="1"/>
  <c r="I241" i="1"/>
  <c r="J240" i="1"/>
  <c r="K240" i="1" s="1"/>
  <c r="I240" i="1"/>
  <c r="J239" i="1"/>
  <c r="K239" i="1" s="1"/>
  <c r="I239" i="1"/>
  <c r="J232" i="1"/>
  <c r="K232" i="1" s="1"/>
  <c r="I232" i="1"/>
  <c r="J231" i="1"/>
  <c r="K231" i="1" s="1"/>
  <c r="I231" i="1"/>
  <c r="J230" i="1"/>
  <c r="K230" i="1" s="1"/>
  <c r="I230" i="1"/>
  <c r="J229" i="1"/>
  <c r="K229" i="1" s="1"/>
  <c r="I229" i="1"/>
  <c r="J227" i="1"/>
  <c r="K227" i="1" s="1"/>
  <c r="I227" i="1"/>
  <c r="J226" i="1"/>
  <c r="K226" i="1" s="1"/>
  <c r="I226" i="1"/>
  <c r="J225" i="1"/>
  <c r="K225" i="1" s="1"/>
  <c r="I225" i="1"/>
  <c r="J223" i="1"/>
  <c r="K223" i="1" s="1"/>
  <c r="I223" i="1"/>
  <c r="J222" i="1"/>
  <c r="K222" i="1" s="1"/>
  <c r="I222" i="1"/>
  <c r="J221" i="1"/>
  <c r="K221" i="1" s="1"/>
  <c r="I221" i="1"/>
  <c r="J218" i="1"/>
  <c r="K218" i="1" s="1"/>
  <c r="I218" i="1"/>
  <c r="J217" i="1"/>
  <c r="K217" i="1" s="1"/>
  <c r="I217" i="1"/>
  <c r="J216" i="1"/>
  <c r="K216" i="1" s="1"/>
  <c r="I216" i="1"/>
  <c r="J215" i="1"/>
  <c r="K215" i="1" s="1"/>
  <c r="I215" i="1"/>
  <c r="J214" i="1"/>
  <c r="K214" i="1" s="1"/>
  <c r="I214" i="1"/>
  <c r="J212" i="1"/>
  <c r="K212" i="1" s="1"/>
  <c r="I212" i="1"/>
  <c r="J211" i="1"/>
  <c r="K211" i="1" s="1"/>
  <c r="I211" i="1"/>
  <c r="J208" i="1"/>
  <c r="K208" i="1" s="1"/>
  <c r="I208" i="1"/>
  <c r="J207" i="1"/>
  <c r="K207" i="1" s="1"/>
  <c r="I207" i="1"/>
  <c r="J206" i="1"/>
  <c r="K206" i="1" s="1"/>
  <c r="I206" i="1"/>
  <c r="J203" i="1"/>
  <c r="K203" i="1" s="1"/>
  <c r="I203" i="1"/>
  <c r="J202" i="1"/>
  <c r="K202" i="1" s="1"/>
  <c r="I202" i="1"/>
  <c r="J201" i="1"/>
  <c r="K201" i="1" s="1"/>
  <c r="I201" i="1"/>
  <c r="J200" i="1"/>
  <c r="K200" i="1" s="1"/>
  <c r="I200" i="1"/>
  <c r="J199" i="1"/>
  <c r="K199" i="1" s="1"/>
  <c r="I199" i="1"/>
  <c r="J198" i="1"/>
  <c r="K198" i="1" s="1"/>
  <c r="I198" i="1"/>
  <c r="J197" i="1"/>
  <c r="K197" i="1" s="1"/>
  <c r="I197" i="1"/>
  <c r="J193" i="1"/>
  <c r="K193" i="1" s="1"/>
  <c r="I193" i="1"/>
  <c r="J192" i="1"/>
  <c r="K192" i="1" s="1"/>
  <c r="I192" i="1"/>
  <c r="J191" i="1"/>
  <c r="K191" i="1" s="1"/>
  <c r="I191" i="1"/>
  <c r="J188" i="1"/>
  <c r="K188" i="1" s="1"/>
  <c r="I188" i="1"/>
  <c r="J187" i="1"/>
  <c r="K187" i="1" s="1"/>
  <c r="I187" i="1"/>
  <c r="K186" i="1"/>
  <c r="I186" i="1"/>
  <c r="J182" i="1"/>
  <c r="K182" i="1" s="1"/>
  <c r="I182" i="1"/>
  <c r="K181" i="1"/>
  <c r="J178" i="1"/>
  <c r="K178" i="1" s="1"/>
  <c r="I178" i="1"/>
  <c r="J177" i="1"/>
  <c r="K177" i="1" s="1"/>
  <c r="I177" i="1"/>
  <c r="J176" i="1"/>
  <c r="K176" i="1" s="1"/>
  <c r="I176" i="1"/>
  <c r="J175" i="1"/>
  <c r="K175" i="1" s="1"/>
  <c r="I175" i="1"/>
  <c r="J174" i="1"/>
  <c r="J171" i="1"/>
  <c r="K171" i="1" s="1"/>
  <c r="I171" i="1"/>
  <c r="J170" i="1"/>
  <c r="K170" i="1" s="1"/>
  <c r="I170" i="1"/>
  <c r="J169" i="1"/>
  <c r="K169" i="1" s="1"/>
  <c r="I169" i="1"/>
  <c r="J167" i="1"/>
  <c r="K167" i="1" s="1"/>
  <c r="I167" i="1"/>
  <c r="K165" i="1"/>
  <c r="J165" i="1"/>
  <c r="I165" i="1"/>
  <c r="J159" i="1"/>
  <c r="K159" i="1" s="1"/>
  <c r="I159" i="1"/>
  <c r="J158" i="1"/>
  <c r="K158" i="1" s="1"/>
  <c r="I158" i="1"/>
  <c r="J157" i="1"/>
  <c r="K157" i="1" s="1"/>
  <c r="I157" i="1"/>
  <c r="J155" i="1"/>
  <c r="K155" i="1" s="1"/>
  <c r="I155" i="1"/>
  <c r="J154" i="1"/>
  <c r="K154" i="1" s="1"/>
  <c r="I154" i="1"/>
  <c r="J152" i="1"/>
  <c r="K152" i="1" s="1"/>
  <c r="I152" i="1"/>
  <c r="K150" i="1"/>
  <c r="J150" i="1"/>
  <c r="I150" i="1"/>
  <c r="K148" i="1"/>
  <c r="J148" i="1"/>
  <c r="I148" i="1"/>
  <c r="K146" i="1"/>
  <c r="J146" i="1"/>
  <c r="I146" i="1"/>
  <c r="J144" i="1"/>
  <c r="K144" i="1" s="1"/>
  <c r="I144" i="1"/>
  <c r="J143" i="1"/>
  <c r="K143" i="1" s="1"/>
  <c r="I143" i="1"/>
  <c r="J141" i="1"/>
  <c r="K141" i="1" s="1"/>
  <c r="I141" i="1"/>
  <c r="J140" i="1"/>
  <c r="K140" i="1" s="1"/>
  <c r="I140" i="1"/>
  <c r="J139" i="1"/>
  <c r="I139" i="1"/>
  <c r="J138" i="1"/>
  <c r="K138" i="1" s="1"/>
  <c r="I138" i="1"/>
  <c r="J137" i="1"/>
  <c r="K137" i="1" s="1"/>
  <c r="I137" i="1"/>
  <c r="J136" i="1"/>
  <c r="I136" i="1"/>
  <c r="J134" i="1"/>
  <c r="K134" i="1" s="1"/>
  <c r="I134" i="1"/>
  <c r="J133" i="1"/>
  <c r="K133" i="1" s="1"/>
  <c r="I133" i="1"/>
  <c r="J132" i="1"/>
  <c r="K132" i="1" s="1"/>
  <c r="I132" i="1"/>
  <c r="J131" i="1"/>
  <c r="K131" i="1" s="1"/>
  <c r="I131" i="1"/>
  <c r="J129" i="1"/>
  <c r="K129" i="1" s="1"/>
  <c r="I129" i="1"/>
  <c r="J128" i="1"/>
  <c r="K128" i="1" s="1"/>
  <c r="I128" i="1"/>
  <c r="J127" i="1"/>
  <c r="K127" i="1" s="1"/>
  <c r="I127" i="1"/>
  <c r="J126" i="1"/>
  <c r="K126" i="1" s="1"/>
  <c r="I126" i="1"/>
  <c r="J125" i="1"/>
  <c r="K125" i="1" s="1"/>
  <c r="I125" i="1"/>
  <c r="K122" i="1"/>
  <c r="J122" i="1"/>
  <c r="I122" i="1"/>
  <c r="J113" i="1"/>
  <c r="K113" i="1" s="1"/>
  <c r="I113" i="1"/>
  <c r="J112" i="1"/>
  <c r="K112" i="1" s="1"/>
  <c r="I112" i="1"/>
  <c r="J111" i="1"/>
  <c r="K111" i="1" s="1"/>
  <c r="I111" i="1"/>
  <c r="J110" i="1"/>
  <c r="K110" i="1" s="1"/>
  <c r="I110" i="1"/>
  <c r="J109" i="1"/>
  <c r="K109" i="1" s="1"/>
  <c r="I109" i="1"/>
  <c r="J106" i="1"/>
  <c r="K106" i="1" s="1"/>
  <c r="I106" i="1"/>
  <c r="J105" i="1"/>
  <c r="K105" i="1" s="1"/>
  <c r="I105" i="1"/>
  <c r="J104" i="1"/>
  <c r="K104" i="1" s="1"/>
  <c r="I104" i="1"/>
  <c r="J103" i="1"/>
  <c r="K103" i="1" s="1"/>
  <c r="I103" i="1"/>
  <c r="J102" i="1"/>
  <c r="K102" i="1" s="1"/>
  <c r="I102" i="1"/>
  <c r="J100" i="1"/>
  <c r="K100" i="1" s="1"/>
  <c r="I100" i="1"/>
  <c r="J99" i="1"/>
  <c r="K99" i="1" s="1"/>
  <c r="I99" i="1"/>
  <c r="J98" i="1"/>
  <c r="K98" i="1" s="1"/>
  <c r="I98" i="1"/>
  <c r="J97" i="1"/>
  <c r="K97" i="1" s="1"/>
  <c r="I97" i="1"/>
  <c r="J96" i="1"/>
  <c r="K96" i="1" s="1"/>
  <c r="I96" i="1"/>
  <c r="J94" i="1"/>
  <c r="K94" i="1" s="1"/>
  <c r="I94" i="1"/>
  <c r="J93" i="1"/>
  <c r="K93" i="1" s="1"/>
  <c r="I93" i="1"/>
  <c r="J91" i="1"/>
  <c r="K91" i="1" s="1"/>
  <c r="I91" i="1"/>
  <c r="J90" i="1"/>
  <c r="K90" i="1" s="1"/>
  <c r="I90" i="1"/>
  <c r="J89" i="1"/>
  <c r="K89" i="1" s="1"/>
  <c r="I89" i="1"/>
  <c r="J88" i="1"/>
  <c r="K88" i="1" s="1"/>
  <c r="I88" i="1"/>
  <c r="J87" i="1"/>
  <c r="K87" i="1" s="1"/>
  <c r="I87" i="1"/>
  <c r="K85" i="1"/>
  <c r="J85" i="1"/>
  <c r="I85" i="1"/>
  <c r="J84" i="1"/>
  <c r="K84" i="1" s="1"/>
  <c r="I84" i="1"/>
  <c r="J83" i="1"/>
  <c r="K83" i="1" s="1"/>
  <c r="I83" i="1"/>
  <c r="K81" i="1"/>
  <c r="J81" i="1"/>
  <c r="I81" i="1"/>
  <c r="J80" i="1"/>
  <c r="K80" i="1" s="1"/>
  <c r="I80" i="1"/>
  <c r="J79" i="1"/>
  <c r="K79" i="1" s="1"/>
  <c r="I79" i="1"/>
  <c r="J78" i="1"/>
  <c r="K78" i="1" s="1"/>
  <c r="I78" i="1"/>
  <c r="H37" i="1"/>
  <c r="J233" i="1" l="1"/>
  <c r="M40" i="1" s="1"/>
  <c r="I504" i="1"/>
  <c r="H45" i="1" s="1"/>
  <c r="I160" i="1"/>
  <c r="H39" i="1" s="1"/>
  <c r="K114" i="1"/>
  <c r="L38" i="1" s="1"/>
  <c r="K233" i="1"/>
  <c r="L40" i="1" s="1"/>
  <c r="K241" i="1"/>
  <c r="K287" i="1" s="1"/>
  <c r="L41" i="1" s="1"/>
  <c r="J287" i="1"/>
  <c r="M41" i="1" s="1"/>
  <c r="I336" i="1"/>
  <c r="H42" i="1" s="1"/>
  <c r="J336" i="1"/>
  <c r="M42" i="1" s="1"/>
  <c r="I471" i="1"/>
  <c r="H44" i="1" s="1"/>
  <c r="K504" i="1"/>
  <c r="L45" i="1" s="1"/>
  <c r="K336" i="1"/>
  <c r="L42" i="1" s="1"/>
  <c r="I114" i="1"/>
  <c r="H38" i="1" s="1"/>
  <c r="K160" i="1"/>
  <c r="L39" i="1" s="1"/>
  <c r="J160" i="1"/>
  <c r="M39" i="1" s="1"/>
  <c r="I287" i="1"/>
  <c r="H41" i="1" s="1"/>
  <c r="I396" i="1"/>
  <c r="H43" i="1" s="1"/>
  <c r="J471" i="1"/>
  <c r="M44" i="1" s="1"/>
  <c r="K404" i="1"/>
  <c r="K471" i="1" s="1"/>
  <c r="L44" i="1" s="1"/>
  <c r="K396" i="1"/>
  <c r="L43" i="1" s="1"/>
  <c r="J504" i="1"/>
  <c r="M45" i="1" s="1"/>
  <c r="J114" i="1"/>
  <c r="M38" i="1" s="1"/>
  <c r="I233" i="1"/>
  <c r="H40" i="1" s="1"/>
  <c r="J396" i="1"/>
  <c r="M43" i="1" s="1"/>
  <c r="M46" i="1" l="1"/>
  <c r="L46" i="1"/>
  <c r="H46" i="1"/>
  <c r="M6" i="1" s="1"/>
</calcChain>
</file>

<file path=xl/comments1.xml><?xml version="1.0" encoding="utf-8"?>
<comments xmlns="http://schemas.openxmlformats.org/spreadsheetml/2006/main">
  <authors>
    <author>maggie</author>
    <author>Maggie</author>
    <author>Maggie Leslie</author>
  </authors>
  <commentList>
    <comment ref="C55" authorId="0" shapeId="0">
      <text>
        <r>
          <rPr>
            <b/>
            <sz val="9"/>
            <color indexed="81"/>
            <rFont val="Tahoma"/>
            <family val="2"/>
          </rPr>
          <t>All homes must meet this minimum requirement as approved by the RESNET Certified Rater and their provider agreement.  Sample testing may be allowed (using RESNET sampling protocol).</t>
        </r>
        <r>
          <rPr>
            <sz val="9"/>
            <color indexed="81"/>
            <rFont val="Tahoma"/>
            <family val="2"/>
          </rPr>
          <t xml:space="preserve">
</t>
        </r>
      </text>
    </comment>
    <comment ref="C56" authorId="0" shapeId="0">
      <text>
        <r>
          <rPr>
            <b/>
            <sz val="9"/>
            <color indexed="81"/>
            <rFont val="Tahoma"/>
            <family val="2"/>
          </rPr>
          <t>Meeting guidelines set forth by ENERGY STAR is acceptable</t>
        </r>
        <r>
          <rPr>
            <sz val="9"/>
            <color indexed="81"/>
            <rFont val="Tahoma"/>
            <family val="2"/>
          </rPr>
          <t xml:space="preserve">
</t>
        </r>
      </text>
    </comment>
    <comment ref="C57" authorId="1" shapeId="0">
      <text>
        <r>
          <rPr>
            <b/>
            <sz val="9"/>
            <color indexed="81"/>
            <rFont val="Tahoma"/>
            <family val="2"/>
          </rPr>
          <t>-- Design calculations shall reflect the actual home built including outdoor design temperatures,  orientation, number of bedrooms, conditioned floor area, window area, fenestration and insulation values, ventilation, presence of MERV6 or better filter, and indoor temperature setpoints = 70°F for heating; 75°F for cooling.  Infiltration value should be set to Average or tighter OR actual conditions
-- Other acceptable methods of calculation include ASHRAE 2009 Book of Fundamentals
-- Multi-speed or multi-stage equipment use Manual S Guidelines reference in Energy Star HVAC Design Report
-- The equipment oversizing limit should be based on the largest capacity of the unit.</t>
        </r>
        <r>
          <rPr>
            <sz val="9"/>
            <color indexed="81"/>
            <rFont val="Tahoma"/>
            <family val="2"/>
          </rPr>
          <t xml:space="preserve">
</t>
        </r>
      </text>
    </comment>
    <comment ref="C62" authorId="1" shapeId="0">
      <text>
        <r>
          <rPr>
            <b/>
            <sz val="9"/>
            <color indexed="81"/>
            <rFont val="Tahoma"/>
            <family val="2"/>
          </rPr>
          <t>-Consider adding a backdraft prevention damper to the outdoor combustion air supply duct</t>
        </r>
        <r>
          <rPr>
            <sz val="9"/>
            <color indexed="81"/>
            <rFont val="Tahoma"/>
            <family val="2"/>
          </rPr>
          <t xml:space="preserve">
-</t>
        </r>
        <r>
          <rPr>
            <b/>
            <sz val="9"/>
            <color indexed="81"/>
            <rFont val="Tahoma"/>
            <family val="2"/>
          </rPr>
          <t>Building Performance Institute’s (BPI’s) Combustion Safety Test Procedure for Vented Appliances or RESNET’s Guidelines for Combustion Appliance Testing &amp; Writing Work Scope Acceptable</t>
        </r>
      </text>
    </comment>
    <comment ref="C65" authorId="0" shapeId="0">
      <text>
        <r>
          <rPr>
            <b/>
            <sz val="9"/>
            <color indexed="81"/>
            <rFont val="Tahoma"/>
            <family val="2"/>
          </rPr>
          <t>A 3 or 4 in. diameter gas-tight vertical vent pipe, clearly labeled, shall be connected to an open T-fitting in the aggregate layer (or connected to geotextile drainage matting according to the manufacturer’s instructions) beneath the polyethylene sheeting, extending up through the conditioned spaces and terminating a minimum of 12 in. above the roof opening. For crawlspaces, install at least 5 ft. of horizontal perforated drain tile on either side of the T-fitting, attached to the vertical radon vent pipe beneath the sheeting and running parallel to the long dimension of the house.</t>
        </r>
        <r>
          <rPr>
            <sz val="9"/>
            <color indexed="81"/>
            <rFont val="Tahoma"/>
            <family val="2"/>
          </rPr>
          <t xml:space="preserve">
</t>
        </r>
        <r>
          <rPr>
            <b/>
            <sz val="9"/>
            <color indexed="81"/>
            <rFont val="Tahoma"/>
            <family val="2"/>
          </rPr>
          <t>Exemption: Homes on vented crawls can also perform a passive test.  Homes that are fully on stilts are exempt from the testing requirement.</t>
        </r>
        <r>
          <rPr>
            <sz val="9"/>
            <color indexed="81"/>
            <rFont val="Tahoma"/>
            <family val="2"/>
          </rPr>
          <t xml:space="preserve">
 </t>
        </r>
      </text>
    </comment>
    <comment ref="C68" authorId="1" shapeId="0">
      <text>
        <r>
          <rPr>
            <b/>
            <sz val="9"/>
            <color indexed="81"/>
            <rFont val="Tahoma"/>
            <family val="2"/>
          </rPr>
          <t>In jurisdictions where erosion control site plans are required, this is automatically met.</t>
        </r>
        <r>
          <rPr>
            <sz val="9"/>
            <color indexed="81"/>
            <rFont val="Tahoma"/>
            <family val="2"/>
          </rPr>
          <t xml:space="preserve">
</t>
        </r>
        <r>
          <rPr>
            <b/>
            <sz val="9"/>
            <color indexed="81"/>
            <rFont val="Tahoma"/>
            <family val="2"/>
          </rPr>
          <t>The plan should indicate and include, as applicable: areas where topsoil will be removed, where contours of slopes will be cleared or reshaped, the location and types of erosion control measures, the stormwater and sediment management systems, and a vegetative plan for temporary and permanent soil stabilization</t>
        </r>
      </text>
    </comment>
    <comment ref="C72" authorId="0" shapeId="0">
      <text>
        <r>
          <rPr>
            <b/>
            <sz val="9"/>
            <color indexed="81"/>
            <rFont val="Tahoma"/>
            <family val="2"/>
          </rPr>
          <t xml:space="preserve">A home that is HERS 55 or lower but does not meet all requirements in items b-c may provide an estimate and system design by Licensed Installer that will achieve a HERS 15 
</t>
        </r>
      </text>
    </comment>
    <comment ref="F87" authorId="2" shapeId="0">
      <text>
        <r>
          <rPr>
            <b/>
            <sz val="9"/>
            <color indexed="81"/>
            <rFont val="Tahoma"/>
            <family val="2"/>
          </rPr>
          <t>Can be applied to a lot or an entire development</t>
        </r>
        <r>
          <rPr>
            <sz val="9"/>
            <color indexed="81"/>
            <rFont val="Tahoma"/>
            <family val="2"/>
          </rPr>
          <t xml:space="preserve">
</t>
        </r>
      </text>
    </comment>
    <comment ref="F99" authorId="0" shapeId="0">
      <text>
        <r>
          <rPr>
            <b/>
            <sz val="9"/>
            <color indexed="81"/>
            <rFont val="Tahoma"/>
            <family val="2"/>
          </rPr>
          <t>Bike Lanes or Greenways that lead to the business district are acceptible</t>
        </r>
        <r>
          <rPr>
            <sz val="9"/>
            <color indexed="81"/>
            <rFont val="Tahoma"/>
            <family val="2"/>
          </rPr>
          <t xml:space="preserve">
</t>
        </r>
      </text>
    </comment>
    <comment ref="F106" authorId="0" shapeId="0">
      <text>
        <r>
          <rPr>
            <b/>
            <sz val="9"/>
            <color indexed="81"/>
            <rFont val="Tahoma"/>
            <family val="2"/>
          </rPr>
          <t>For Homes in Buncombe County:
Maximum Sales Price: 
Condo/Townhome $175,000
Single Family Site Built: $220,000</t>
        </r>
        <r>
          <rPr>
            <sz val="9"/>
            <color indexed="81"/>
            <rFont val="Tahoma"/>
            <family val="2"/>
          </rPr>
          <t xml:space="preserve">
</t>
        </r>
      </text>
    </comment>
    <comment ref="F112" authorId="0" shapeId="0">
      <text>
        <r>
          <rPr>
            <b/>
            <sz val="9"/>
            <color indexed="81"/>
            <rFont val="Tahoma"/>
            <family val="2"/>
          </rPr>
          <t>The food garden must have solar access and comprise at least 100 square feet for one home. 
For multi-family buildings or multi-home developments, the food garden must comprise at least:
100 square feet per home, if the density for the project is ≤ 20 units per acre;
80 square feet per home for 21-30 units/acre;
70 square feet per home, for 31-40 units/acre;
60 square feet per home, for &gt; 40 units/acre</t>
        </r>
        <r>
          <rPr>
            <sz val="9"/>
            <color indexed="81"/>
            <rFont val="Tahoma"/>
            <family val="2"/>
          </rPr>
          <t xml:space="preserve">
</t>
        </r>
      </text>
    </comment>
    <comment ref="F122" authorId="1" shapeId="0">
      <text>
        <r>
          <rPr>
            <b/>
            <sz val="9"/>
            <color indexed="81"/>
            <rFont val="Tahoma"/>
            <family val="2"/>
          </rPr>
          <t>No Mow Grass mixes must be approved on a case by case basis.</t>
        </r>
        <r>
          <rPr>
            <sz val="9"/>
            <color indexed="81"/>
            <rFont val="Tahoma"/>
            <family val="2"/>
          </rPr>
          <t xml:space="preserve">
</t>
        </r>
      </text>
    </comment>
    <comment ref="D172" authorId="0" shapeId="0">
      <text>
        <r>
          <rPr>
            <b/>
            <sz val="9"/>
            <color indexed="81"/>
            <rFont val="Tahoma"/>
            <family val="2"/>
          </rPr>
          <t>Note: if a home has only ONE foundation type AND qualifies for points in this section, an equal amount of points are automatically awarded as innovation points</t>
        </r>
      </text>
    </comment>
    <comment ref="F212" authorId="2" shapeId="0">
      <text>
        <r>
          <rPr>
            <b/>
            <sz val="9"/>
            <color indexed="81"/>
            <rFont val="Tahoma"/>
            <family val="2"/>
          </rPr>
          <t>Must be installed in the attic, facing into open space</t>
        </r>
        <r>
          <rPr>
            <sz val="9"/>
            <color indexed="81"/>
            <rFont val="Tahoma"/>
            <family val="2"/>
          </rPr>
          <t xml:space="preserve">
</t>
        </r>
      </text>
    </comment>
    <comment ref="F224" authorId="0" shapeId="0">
      <text>
        <r>
          <rPr>
            <b/>
            <sz val="9"/>
            <color indexed="81"/>
            <rFont val="Tahoma"/>
            <family val="2"/>
          </rPr>
          <t>Passive Solar Homes with high SHGC windows on the south side are eligible for these points if they meet the criteria on all other sides of the home and have proper shading/overhangs on all south facing windows</t>
        </r>
        <r>
          <rPr>
            <sz val="9"/>
            <color indexed="81"/>
            <rFont val="Tahoma"/>
            <family val="2"/>
          </rPr>
          <t xml:space="preserve">
</t>
        </r>
      </text>
    </comment>
    <comment ref="F229" authorId="0" shapeId="0">
      <text>
        <r>
          <rPr>
            <b/>
            <sz val="9"/>
            <color indexed="81"/>
            <rFont val="Tahoma"/>
            <family val="2"/>
          </rPr>
          <t>Pipes located in exterior walls and floors are considered to be in the unconditioned space</t>
        </r>
        <r>
          <rPr>
            <sz val="9"/>
            <color indexed="81"/>
            <rFont val="Tahoma"/>
            <family val="2"/>
          </rPr>
          <t xml:space="preserve">
</t>
        </r>
      </text>
    </comment>
    <comment ref="F230" authorId="0" shapeId="0">
      <text>
        <r>
          <rPr>
            <b/>
            <sz val="9"/>
            <color indexed="81"/>
            <rFont val="Tahoma"/>
            <family val="2"/>
          </rPr>
          <t>Pipes located in exterior walls and floors are considered to be in the unconditioned space</t>
        </r>
        <r>
          <rPr>
            <sz val="9"/>
            <color indexed="81"/>
            <rFont val="Tahoma"/>
            <family val="2"/>
          </rPr>
          <t xml:space="preserve">
</t>
        </r>
      </text>
    </comment>
    <comment ref="F231" authorId="2" shapeId="0">
      <text>
        <r>
          <rPr>
            <b/>
            <sz val="9"/>
            <color indexed="81"/>
            <rFont val="Tahoma"/>
            <family val="2"/>
          </rPr>
          <t>Includes all hot water pipes in conditioned and unconditioned spaces</t>
        </r>
        <r>
          <rPr>
            <sz val="9"/>
            <color indexed="81"/>
            <rFont val="Tahoma"/>
            <family val="2"/>
          </rPr>
          <t xml:space="preserve">
</t>
        </r>
      </text>
    </comment>
    <comment ref="F241" authorId="2" shapeId="0">
      <text>
        <r>
          <rPr>
            <b/>
            <sz val="9"/>
            <color indexed="81"/>
            <rFont val="Tahoma"/>
            <family val="2"/>
          </rPr>
          <t xml:space="preserve">- Mountain Region: 1'-8", Piedmont Region- 2'-0", Coastal: Region: 2'-4"  </t>
        </r>
        <r>
          <rPr>
            <sz val="9"/>
            <color indexed="81"/>
            <rFont val="Tahoma"/>
            <family val="2"/>
          </rPr>
          <t xml:space="preserve">
</t>
        </r>
        <r>
          <rPr>
            <b/>
            <sz val="9"/>
            <color indexed="81"/>
            <rFont val="Tahoma"/>
            <family val="2"/>
          </rPr>
          <t>- May include gutter as part of the overhang; long dimension of home faces within 15 degrees East or West of solar south</t>
        </r>
      </text>
    </comment>
    <comment ref="F261" authorId="2" shapeId="0">
      <text>
        <r>
          <rPr>
            <b/>
            <sz val="9"/>
            <color indexed="81"/>
            <rFont val="Tahoma"/>
            <family val="2"/>
          </rPr>
          <t>Provide 1 sq. in. of free area opening per 1 CFM of supply air</t>
        </r>
      </text>
    </comment>
    <comment ref="F263" authorId="2" shapeId="0">
      <text>
        <r>
          <rPr>
            <b/>
            <sz val="9"/>
            <color indexed="81"/>
            <rFont val="Tahoma"/>
            <family val="2"/>
          </rPr>
          <t>On High Speed, with respect to the main body of the home when all bedroom doors are closed and all air handlers are operating.</t>
        </r>
        <r>
          <rPr>
            <sz val="9"/>
            <color indexed="81"/>
            <rFont val="Tahoma"/>
            <family val="2"/>
          </rPr>
          <t xml:space="preserve">
</t>
        </r>
      </text>
    </comment>
    <comment ref="F306" authorId="0" shapeId="0">
      <text>
        <r>
          <rPr>
            <b/>
            <sz val="9"/>
            <color indexed="81"/>
            <rFont val="Tahoma"/>
            <family val="2"/>
          </rPr>
          <t xml:space="preserve">Compact Design Systems must meet all of the following:
</t>
        </r>
        <r>
          <rPr>
            <sz val="9"/>
            <color indexed="81"/>
            <rFont val="Tahoma"/>
            <family val="2"/>
          </rPr>
          <t>1) No branch line from the water heater to any fixture may exceed 20 feet in one story homes. Add 1x the ceiling height for 2 story homes and 2x the ceiling height in three or four story homes.</t>
        </r>
        <r>
          <rPr>
            <b/>
            <sz val="9"/>
            <color indexed="81"/>
            <rFont val="Tahoma"/>
            <family val="2"/>
          </rPr>
          <t xml:space="preserve">
Central Manifold Systems must meet all of the following:
</t>
        </r>
        <r>
          <rPr>
            <sz val="9"/>
            <color indexed="81"/>
            <rFont val="Tahoma"/>
            <family val="2"/>
          </rPr>
          <t>1) The central manifold trunk must be no more than 6 feet in length and insulated to at least R-4
2) No branch line from the central manifold to any fixtures may exceed 20 feet in one story homes, add 1x the ceiling height for 2 story homes and 2x the ceiling height in three or four story homes.
3) Branch lines from the manifold must be a maximum of 1/2 inch nominal diameter</t>
        </r>
        <r>
          <rPr>
            <b/>
            <sz val="9"/>
            <color indexed="81"/>
            <rFont val="Tahoma"/>
            <family val="2"/>
          </rPr>
          <t xml:space="preserve">
Structured Plumbing Systems must meet all of the following:
</t>
        </r>
        <r>
          <rPr>
            <sz val="9"/>
            <color indexed="81"/>
            <rFont val="Tahoma"/>
            <family val="2"/>
          </rPr>
          <t>1) The system must have a demand controlled circulation loop, that insulated to at least R-4
2) The total length of the circulation loop must be less than 40 linear feet of plumbing in one story homes, 2x the ceiling height for 2 story homes, add 4x the ceiling height in 3 or 4 story homes
3) Branch lines from the loop to each fixture must be less than or equal to 10 feet long and no more than 1/2 inch nominal diameter
4) The system must be designed with a push button control or occupancy sensor in each full bathroom and the kitchen with an automatic pump shut-off
Reference: LEED for Homes v 2008 Reference Guide</t>
        </r>
      </text>
    </comment>
    <comment ref="F328" authorId="0" shapeId="0">
      <text>
        <r>
          <rPr>
            <b/>
            <sz val="9"/>
            <color indexed="81"/>
            <rFont val="Tahoma"/>
            <family val="2"/>
          </rPr>
          <t>2.0 kW capacity beyond HERS 15</t>
        </r>
        <r>
          <rPr>
            <sz val="9"/>
            <color indexed="81"/>
            <rFont val="Tahoma"/>
            <family val="2"/>
          </rPr>
          <t xml:space="preserve">
</t>
        </r>
      </text>
    </comment>
    <comment ref="F334" authorId="1" shapeId="0">
      <text>
        <r>
          <rPr>
            <b/>
            <sz val="9"/>
            <color indexed="81"/>
            <rFont val="Tahoma"/>
            <family val="2"/>
          </rPr>
          <t xml:space="preserve">Level 2 Charging Station: 240V/40A service with dedicated circuit.  </t>
        </r>
      </text>
    </comment>
    <comment ref="F354" authorId="0" shapeId="0">
      <text>
        <r>
          <rPr>
            <b/>
            <sz val="9"/>
            <color indexed="81"/>
            <rFont val="Tahoma"/>
            <family val="2"/>
          </rPr>
          <t xml:space="preserve">A Distributed Ventilation system is either exhaust from every bathroom OR supply to every bedroom and main living space.  
An ERV that supplies air into the HVAC return is considered distributed if there is a return in every bedroom. 
NOTE: While fan-interlocked ERVS may also take this credit, this strategy is not recommended due to the energy penalty, and the HERS model must include the central air handler fan wattage as part of the ventilation energy use.  </t>
        </r>
      </text>
    </comment>
    <comment ref="F355" authorId="0" shapeId="0">
      <text>
        <r>
          <rPr>
            <b/>
            <sz val="9"/>
            <color indexed="81"/>
            <rFont val="Tahoma"/>
            <family val="2"/>
          </rPr>
          <t>A Balanced Ventilation System must have both supply and exhaust, measured to be within 20% of each other</t>
        </r>
        <r>
          <rPr>
            <sz val="9"/>
            <color indexed="81"/>
            <rFont val="Tahoma"/>
            <family val="2"/>
          </rPr>
          <t xml:space="preserve">
</t>
        </r>
      </text>
    </comment>
    <comment ref="F367" authorId="0" shapeId="0">
      <text>
        <r>
          <rPr>
            <b/>
            <sz val="9"/>
            <color indexed="81"/>
            <rFont val="Tahoma"/>
            <family val="2"/>
          </rPr>
          <t>Dehumidification system must have the capacity and design such that at least 90% of below grade area will maintain an interior relative humidity at or below 50% at 75 degrees Fahrenheit</t>
        </r>
      </text>
    </comment>
    <comment ref="F368" authorId="0" shapeId="0">
      <text>
        <r>
          <rPr>
            <b/>
            <sz val="9"/>
            <color indexed="81"/>
            <rFont val="Tahoma"/>
            <family val="2"/>
          </rPr>
          <t>Dehumidification system shall be installed to remove moisture from at least 90% of conditioned areas and be designed to maintain interior relative humidity at or below 50% at 75 degrees Fahrenheit.</t>
        </r>
        <r>
          <rPr>
            <sz val="9"/>
            <color indexed="81"/>
            <rFont val="Tahoma"/>
            <family val="2"/>
          </rPr>
          <t xml:space="preserve">
</t>
        </r>
      </text>
    </comment>
    <comment ref="F379" authorId="2" shapeId="0">
      <text>
        <r>
          <rPr>
            <b/>
            <sz val="9"/>
            <color indexed="81"/>
            <rFont val="Tahoma"/>
            <family val="2"/>
          </rPr>
          <t>Products that achieve credit in this credit should also take credit for CARB 2 Compliance in the item above</t>
        </r>
        <r>
          <rPr>
            <sz val="9"/>
            <color indexed="81"/>
            <rFont val="Tahoma"/>
            <family val="2"/>
          </rPr>
          <t xml:space="preserve">
</t>
        </r>
      </text>
    </comment>
    <comment ref="F394" authorId="2" shapeId="0">
      <text>
        <r>
          <rPr>
            <b/>
            <sz val="9"/>
            <color indexed="81"/>
            <rFont val="Tahoma"/>
            <family val="2"/>
          </rPr>
          <t>-For 48 total hours with windows open and run a fan and/or HVAC Fans and Exhaust fans continuously at max setting.  48 Hours can be non-consecutive.</t>
        </r>
        <r>
          <rPr>
            <sz val="9"/>
            <color indexed="81"/>
            <rFont val="Tahoma"/>
            <family val="2"/>
          </rPr>
          <t xml:space="preserve">
</t>
        </r>
      </text>
    </comment>
    <comment ref="F404" authorId="0" shapeId="0">
      <text>
        <r>
          <rPr>
            <b/>
            <sz val="9"/>
            <color indexed="81"/>
            <rFont val="Tahoma"/>
            <family val="2"/>
          </rPr>
          <t>Investigate and document local options for recycling  and waste diversion</t>
        </r>
        <r>
          <rPr>
            <sz val="9"/>
            <color indexed="81"/>
            <rFont val="Tahoma"/>
            <family val="2"/>
          </rPr>
          <t xml:space="preserve">
</t>
        </r>
      </text>
    </comment>
    <comment ref="F408" authorId="0" shapeId="0">
      <text>
        <r>
          <rPr>
            <b/>
            <sz val="9"/>
            <color indexed="81"/>
            <rFont val="Tahoma"/>
            <family val="2"/>
          </rPr>
          <t>Locate the cutting area for cutting lumber and wood panel products in one area.  Store cutoffs and panel pieces with other similar sized cuttings for ease of use when small pieces are needed.  The goal is to use leftover pieces in lieu of full sized lumber when appropriate.</t>
        </r>
        <r>
          <rPr>
            <sz val="9"/>
            <color indexed="81"/>
            <rFont val="Tahoma"/>
            <family val="2"/>
          </rPr>
          <t xml:space="preserve">
</t>
        </r>
      </text>
    </comment>
    <comment ref="F409" authorId="0" shapeId="0">
      <text>
        <r>
          <rPr>
            <b/>
            <sz val="9"/>
            <color indexed="81"/>
            <rFont val="Tahoma"/>
            <family val="2"/>
          </rPr>
          <t>Locate the cutting area for cutting lumber and wood panel products in one area.  Store cutoffs and panel pieces with other similar sized cuttings for ease of use when small pieces are needed.  The goal is to use leftover pieces in lieu of full sized lumber when appropriate.</t>
        </r>
        <r>
          <rPr>
            <sz val="9"/>
            <color indexed="81"/>
            <rFont val="Tahoma"/>
            <family val="2"/>
          </rPr>
          <t xml:space="preserve">
</t>
        </r>
      </text>
    </comment>
    <comment ref="F411" authorId="0" shapeId="0">
      <text>
        <r>
          <rPr>
            <b/>
            <sz val="9"/>
            <color indexed="81"/>
            <rFont val="Tahoma"/>
            <family val="2"/>
          </rPr>
          <t>A capillary break shall be installed between a concrete foundation wall and the sill plate. The capillary break should be a sill gasket, EPDM-type rubber, or other suitable membrane that can prevent bulk moisture from reaching the framing by way of capillary action.
Decks are excluded from this requirement.</t>
        </r>
        <r>
          <rPr>
            <sz val="9"/>
            <color indexed="81"/>
            <rFont val="Tahoma"/>
            <family val="2"/>
          </rPr>
          <t xml:space="preserve">
</t>
        </r>
      </text>
    </comment>
    <comment ref="F413" authorId="0" shapeId="0">
      <text>
        <r>
          <rPr>
            <b/>
            <sz val="9"/>
            <color indexed="81"/>
            <rFont val="Tahoma"/>
            <family val="2"/>
          </rPr>
          <t xml:space="preserve">All below grade walls shall be damp-proofed and feature a drainage plane material on the exterior of the wall that channels water down to the drain tile. Drainage plane materials include special drainage mats, high-density fiberglass insulation products, and washed gravel. </t>
        </r>
        <r>
          <rPr>
            <sz val="9"/>
            <color indexed="81"/>
            <rFont val="Tahoma"/>
            <family val="2"/>
          </rPr>
          <t xml:space="preserve">
</t>
        </r>
      </text>
    </comment>
    <comment ref="F414" authorId="0" shapeId="0">
      <text>
        <r>
          <rPr>
            <b/>
            <sz val="9"/>
            <color indexed="81"/>
            <rFont val="Tahoma"/>
            <family val="2"/>
          </rPr>
          <t xml:space="preserve">A continuous foundation drain, flush with the bottom of the footing and covered with silt
protection fabric, gravel, or both, shall be installed. All footing drain lines shall be connected away and downhill from the foundation. </t>
        </r>
        <r>
          <rPr>
            <sz val="9"/>
            <color indexed="81"/>
            <rFont val="Tahoma"/>
            <family val="2"/>
          </rPr>
          <t xml:space="preserve">
</t>
        </r>
      </text>
    </comment>
    <comment ref="F415" authorId="0" shapeId="0">
      <text>
        <r>
          <rPr>
            <b/>
            <sz val="9"/>
            <color indexed="81"/>
            <rFont val="Tahoma"/>
            <family val="2"/>
          </rPr>
          <t>Install drip edge below flashing.  Metal drip edge supports shingles which extend beyond the fascia, particularly over gutters.  As with all roofing components, care should be taken to install metal drip edge using storm resistance techniques recommended for the local wind zone.</t>
        </r>
        <r>
          <rPr>
            <sz val="9"/>
            <color indexed="81"/>
            <rFont val="Tahoma"/>
            <family val="2"/>
          </rPr>
          <t xml:space="preserve">
</t>
        </r>
      </text>
    </comment>
    <comment ref="F418" authorId="0" shapeId="0">
      <text>
        <r>
          <rPr>
            <b/>
            <sz val="9"/>
            <color indexed="81"/>
            <rFont val="Tahoma"/>
            <family val="2"/>
          </rPr>
          <t>Overhang must provide a projection factor of at least 0.375. The Projection Factor is the ratio of the overhang depth (A)  to the overhang height (B) above the door threshold.</t>
        </r>
        <r>
          <rPr>
            <sz val="9"/>
            <color indexed="81"/>
            <rFont val="Tahoma"/>
            <family val="2"/>
          </rPr>
          <t xml:space="preserve">
</t>
        </r>
      </text>
    </comment>
    <comment ref="F427" authorId="0" shapeId="0">
      <text>
        <r>
          <rPr>
            <b/>
            <sz val="9"/>
            <color indexed="81"/>
            <rFont val="Tahoma"/>
            <family val="2"/>
          </rPr>
          <t>All cut or unprimed sides of painted or stained exterior trim shall be primed prior to installation.  Pre-primed product does not need to be re-primed, as long as no cut has been made.  This includes the ends, the top and bottom edges and the front and back face.  Separate incompatible trim products as required by manufacturer for corrosion resistance.</t>
        </r>
        <r>
          <rPr>
            <sz val="9"/>
            <color indexed="81"/>
            <rFont val="Tahoma"/>
            <family val="2"/>
          </rPr>
          <t xml:space="preserve">
</t>
        </r>
      </text>
    </comment>
    <comment ref="F430" authorId="0" shapeId="0">
      <text>
        <r>
          <rPr>
            <b/>
            <sz val="9"/>
            <color indexed="81"/>
            <rFont val="Tahoma"/>
            <family val="2"/>
          </rPr>
          <t xml:space="preserve">Structural beams and/or headers (doors, windows, framed openings, etc.) shall be manufactured from non-solid sawn wood, such as laminated wood.
Finger-jointed material is lumber that is made of off-cuts from manufacturing processes; it is then finger jointed and glued together to make usable lengths of lumber. Finger-jointed lumber may only be used in manufacturer approved applications; vertical stud use is the typical approved application.                                                                                                                                        Engineered lumber and components shall meet or exceed the performance of solid lumber products that they replace. Resource conserving, smaller trees are used to manufacture the products and there is little or no waste involved in the production and/or end use of the products.  </t>
        </r>
        <r>
          <rPr>
            <sz val="9"/>
            <color indexed="81"/>
            <rFont val="Tahoma"/>
            <family val="2"/>
          </rPr>
          <t xml:space="preserve">
</t>
        </r>
      </text>
    </comment>
    <comment ref="F437" authorId="0" shapeId="0">
      <text>
        <r>
          <rPr>
            <b/>
            <sz val="9"/>
            <color indexed="81"/>
            <rFont val="Tahoma"/>
            <family val="2"/>
          </rPr>
          <t>Unless otherwise specified:
A material must make up 90% of the component
Local Production=extracted, processed and manufactured within 500 miles of the home
Recycled Content=25% Post-Consumer or 50% Pre-Consumer</t>
        </r>
      </text>
    </comment>
    <comment ref="F438" authorId="0" shapeId="0">
      <text>
        <r>
          <rPr>
            <b/>
            <sz val="9"/>
            <color indexed="81"/>
            <rFont val="Tahoma"/>
            <family val="2"/>
          </rPr>
          <t>Points only available if concrete is 25% or greater fly ash (Points are available for Locally Manufactured under "flooring" ("n" or "o") below if the concrete is the finished floor material)</t>
        </r>
      </text>
    </comment>
    <comment ref="F456" authorId="0" shapeId="0">
      <text>
        <r>
          <rPr>
            <b/>
            <sz val="9"/>
            <color indexed="81"/>
            <rFont val="Tahoma"/>
            <family val="2"/>
          </rPr>
          <t xml:space="preserve">Lauan is a tropical hardwood native to endangered rainforests. </t>
        </r>
        <r>
          <rPr>
            <sz val="9"/>
            <color indexed="81"/>
            <rFont val="Tahoma"/>
            <family val="2"/>
          </rPr>
          <t xml:space="preserve">
</t>
        </r>
      </text>
    </comment>
    <comment ref="F459" authorId="0" shapeId="0">
      <text>
        <r>
          <rPr>
            <b/>
            <sz val="9"/>
            <color indexed="81"/>
            <rFont val="Tahoma"/>
            <family val="2"/>
          </rPr>
          <t>Wider doors allow for easier access to main rooms and provide a turning space in hallways.  Rooms considered habitable include bedrooms, bathrooms, living, dining and kitchen spaces, at minimum.  Closets, mechanical rooms, pantries and other accessory rooms are encouraged to have wide doors but are not required.</t>
        </r>
        <r>
          <rPr>
            <sz val="9"/>
            <color indexed="81"/>
            <rFont val="Tahoma"/>
            <family val="2"/>
          </rPr>
          <t xml:space="preserve">
</t>
        </r>
      </text>
    </comment>
    <comment ref="F460" authorId="0" shapeId="0">
      <text>
        <r>
          <rPr>
            <b/>
            <sz val="9"/>
            <color indexed="81"/>
            <rFont val="Tahoma"/>
            <family val="2"/>
          </rPr>
          <t xml:space="preserve">The bathroom door must be at least 34" wide.  Use broad blocking (sheet goods) rated for moisture installations in walls around the toilet, tub, and shower for custom placement and relocation of grab bars.  Inform the homeowner of the location of sheet good blocking for future accessory installation. </t>
        </r>
        <r>
          <rPr>
            <sz val="9"/>
            <color indexed="81"/>
            <rFont val="Tahoma"/>
            <family val="2"/>
          </rPr>
          <t xml:space="preserve">
</t>
        </r>
      </text>
    </comment>
    <comment ref="F461" authorId="0" shapeId="0">
      <text>
        <r>
          <rPr>
            <b/>
            <sz val="9"/>
            <color indexed="81"/>
            <rFont val="Tahoma"/>
            <family val="2"/>
          </rPr>
          <t xml:space="preserve">Pantries with height adjustable shelving can provide easily accessible storage space. They can be a walk-in unit or a reach-in unit with storage shelving on the doors. Shallow shelves keep items within easy reach. 
Retractable doors can be used to conceal knee space. Special hardware allows the door to be pushed back under the counter after opening. </t>
        </r>
        <r>
          <rPr>
            <sz val="9"/>
            <color indexed="81"/>
            <rFont val="Tahoma"/>
            <family val="2"/>
          </rPr>
          <t xml:space="preserve">
</t>
        </r>
      </text>
    </comment>
    <comment ref="F462" authorId="0" shapeId="0">
      <text>
        <r>
          <rPr>
            <b/>
            <sz val="9"/>
            <color indexed="81"/>
            <rFont val="Tahoma"/>
            <family val="2"/>
          </rPr>
          <t xml:space="preserve">Pantries with height adjustable shelving can provide easily accessible storage space. They can be a walk-in unit or a reach-in unit with storage shelving on the doors. Shallow shelves keep items within easy reach. 
Retractable doors can be used to conceal knee space. Special hardware allows the door to be pushed back under the counter after opening. </t>
        </r>
        <r>
          <rPr>
            <sz val="9"/>
            <color indexed="81"/>
            <rFont val="Tahoma"/>
            <family val="2"/>
          </rPr>
          <t xml:space="preserve">
</t>
        </r>
      </text>
    </comment>
    <comment ref="F464" authorId="0" shapeId="0">
      <text>
        <r>
          <rPr>
            <b/>
            <sz val="9"/>
            <color indexed="81"/>
            <rFont val="Tahoma"/>
            <family val="2"/>
          </rPr>
          <t>Adjustable closet systems, including adjustable shelves and rods, can put clothing within reach for people of all abilities, and make closets more handicap accessible. Install hooks at usable heights for hanging belts, scarves, and other accessories. Include roll-under space if needed for wheelchairs.</t>
        </r>
        <r>
          <rPr>
            <sz val="9"/>
            <color indexed="81"/>
            <rFont val="Tahoma"/>
            <family val="2"/>
          </rPr>
          <t xml:space="preserve">
</t>
        </r>
      </text>
    </comment>
    <comment ref="F466" authorId="0" shapeId="0">
      <text>
        <r>
          <rPr>
            <b/>
            <sz val="9"/>
            <color indexed="81"/>
            <rFont val="Tahoma"/>
            <family val="2"/>
          </rPr>
          <t xml:space="preserve">Lever handles and open-loop handles are designed for easy gripping. </t>
        </r>
        <r>
          <rPr>
            <sz val="9"/>
            <color indexed="81"/>
            <rFont val="Tahoma"/>
            <family val="2"/>
          </rPr>
          <t xml:space="preserve">
</t>
        </r>
      </text>
    </comment>
    <comment ref="F467" authorId="0" shapeId="0">
      <text>
        <r>
          <rPr>
            <b/>
            <sz val="9"/>
            <color indexed="81"/>
            <rFont val="Tahoma"/>
            <family val="2"/>
          </rPr>
          <t>The top of the electrical panel should be no more than 54" above the floor, and located with a minimum of 30" x 40" clear floor space in front to allow for maneuverability and easy reach for those in wheelchairs.</t>
        </r>
        <r>
          <rPr>
            <sz val="9"/>
            <color indexed="81"/>
            <rFont val="Tahoma"/>
            <family val="2"/>
          </rPr>
          <t xml:space="preserve">
</t>
        </r>
      </text>
    </comment>
    <comment ref="F488" authorId="0" shapeId="0">
      <text>
        <r>
          <rPr>
            <b/>
            <sz val="9"/>
            <color indexed="81"/>
            <rFont val="Tahoma"/>
            <family val="2"/>
          </rPr>
          <t>Kitchen recycling centers are modified kitchen cabinets or other systems that neatly conceal recycling bins.</t>
        </r>
        <r>
          <rPr>
            <sz val="9"/>
            <color indexed="81"/>
            <rFont val="Tahoma"/>
            <family val="2"/>
          </rPr>
          <t xml:space="preserve">
</t>
        </r>
      </text>
    </comment>
    <comment ref="F493" authorId="0" shapeId="0">
      <text>
        <r>
          <rPr>
            <b/>
            <sz val="9"/>
            <color indexed="81"/>
            <rFont val="Tahoma"/>
            <family val="2"/>
          </rPr>
          <t>Contact the GBNC Program Manager for access to logos, brochures and yard signs</t>
        </r>
        <r>
          <rPr>
            <sz val="9"/>
            <color indexed="81"/>
            <rFont val="Tahoma"/>
            <family val="2"/>
          </rPr>
          <t xml:space="preserve">
</t>
        </r>
      </text>
    </comment>
    <comment ref="F498" authorId="0" shapeId="0">
      <text>
        <r>
          <rPr>
            <b/>
            <sz val="9"/>
            <color indexed="81"/>
            <rFont val="Tahoma"/>
            <family val="2"/>
          </rPr>
          <t xml:space="preserve">Online articles may be acceptable on a case by case basis.  </t>
        </r>
        <r>
          <rPr>
            <sz val="9"/>
            <color indexed="81"/>
            <rFont val="Tahoma"/>
            <family val="2"/>
          </rPr>
          <t xml:space="preserve">
</t>
        </r>
      </text>
    </comment>
  </commentList>
</comments>
</file>

<file path=xl/sharedStrings.xml><?xml version="1.0" encoding="utf-8"?>
<sst xmlns="http://schemas.openxmlformats.org/spreadsheetml/2006/main" count="1143" uniqueCount="720">
  <si>
    <t>GREEN BUILT</t>
  </si>
  <si>
    <t>NORTH CAROLINA</t>
  </si>
  <si>
    <t>A certification program of the Western North Carolina Green Building Council</t>
  </si>
  <si>
    <t xml:space="preserve">Builder Name/Company:  </t>
  </si>
  <si>
    <t xml:space="preserve">Sq. Ft. (conditioned):
       </t>
  </si>
  <si>
    <t xml:space="preserve">NC Climate Zone (3-5):
</t>
  </si>
  <si>
    <t xml:space="preserve">Project Address: </t>
  </si>
  <si>
    <t>Score …………….</t>
  </si>
  <si>
    <t>Full Name/Company of each individual taking responsibility for specific checklist items:</t>
  </si>
  <si>
    <t xml:space="preserve">Date of Final Walkthrough: </t>
  </si>
  <si>
    <t xml:space="preserve"> </t>
  </si>
  <si>
    <r>
      <t>For full item and documentation descriptions, item intents, and additional item information please refer to
the</t>
    </r>
    <r>
      <rPr>
        <b/>
        <sz val="14"/>
        <color indexed="9"/>
        <rFont val="Arial"/>
        <family val="2"/>
      </rPr>
      <t xml:space="preserve"> Reference Manual</t>
    </r>
    <r>
      <rPr>
        <b/>
        <sz val="11"/>
        <color indexed="9"/>
        <rFont val="Arial"/>
        <family val="2"/>
      </rPr>
      <t xml:space="preserve"> (available online at www.wncgbc.org)</t>
    </r>
  </si>
  <si>
    <t>USE OF THIS CHECKLIST</t>
  </si>
  <si>
    <t>A.</t>
  </si>
  <si>
    <r>
      <t>This Green Built North Carolina Checklist contains the following: 
•  Pages 1-2 explain the use of this checklist, and contains the PROJECT SCORE CARD 
•  Pages 2-3 lists the Prerequisites (</t>
    </r>
    <r>
      <rPr>
        <u/>
        <sz val="10"/>
        <rFont val="Arial"/>
        <family val="2"/>
      </rPr>
      <t>mandatory items</t>
    </r>
    <r>
      <rPr>
        <sz val="10"/>
        <rFont val="Arial"/>
        <family val="2"/>
      </rPr>
      <t>) required for certification.  
•  Pages 3-11 include the Opportunities (</t>
    </r>
    <r>
      <rPr>
        <u/>
        <sz val="10"/>
        <rFont val="Arial"/>
        <family val="2"/>
      </rPr>
      <t>optional items</t>
    </r>
    <r>
      <rPr>
        <sz val="10"/>
        <rFont val="Arial"/>
        <family val="2"/>
      </rPr>
      <t xml:space="preserve">) and their documentation requirements. </t>
    </r>
  </si>
  <si>
    <t>B.</t>
  </si>
  <si>
    <r>
      <rPr>
        <b/>
        <sz val="10"/>
        <rFont val="Arial"/>
        <family val="2"/>
      </rPr>
      <t>Columns for the Project use</t>
    </r>
    <r>
      <rPr>
        <sz val="10"/>
        <rFont val="Arial"/>
        <family val="2"/>
      </rPr>
      <t xml:space="preserve"> (pages 4 - 10) - Begin by selecting which opportunities the project will fulfill to achieve certification. To mark these opportunities, the User should enter “</t>
    </r>
    <r>
      <rPr>
        <b/>
        <sz val="10"/>
        <rFont val="Arial"/>
        <family val="2"/>
      </rPr>
      <t>Y</t>
    </r>
    <r>
      <rPr>
        <sz val="10"/>
        <rFont val="Arial"/>
        <family val="2"/>
      </rPr>
      <t xml:space="preserve">" (for </t>
    </r>
    <r>
      <rPr>
        <b/>
        <sz val="10"/>
        <rFont val="Arial"/>
        <family val="2"/>
      </rPr>
      <t>Y</t>
    </r>
    <r>
      <rPr>
        <sz val="10"/>
        <rFont val="Arial"/>
        <family val="2"/>
      </rPr>
      <t xml:space="preserve">es) in the </t>
    </r>
    <r>
      <rPr>
        <b/>
        <sz val="10"/>
        <rFont val="Arial"/>
        <family val="2"/>
      </rPr>
      <t>Y</t>
    </r>
    <r>
      <rPr>
        <sz val="10"/>
        <rFont val="Arial"/>
        <family val="2"/>
      </rPr>
      <t xml:space="preserve"> column, or "</t>
    </r>
    <r>
      <rPr>
        <b/>
        <sz val="10"/>
        <rFont val="Arial"/>
        <family val="2"/>
      </rPr>
      <t>M</t>
    </r>
    <r>
      <rPr>
        <sz val="10"/>
        <rFont val="Arial"/>
        <family val="2"/>
      </rPr>
      <t xml:space="preserve">" (for </t>
    </r>
    <r>
      <rPr>
        <b/>
        <sz val="10"/>
        <rFont val="Arial"/>
        <family val="2"/>
      </rPr>
      <t>M</t>
    </r>
    <r>
      <rPr>
        <sz val="10"/>
        <rFont val="Arial"/>
        <family val="2"/>
      </rPr>
      <t xml:space="preserve">aybe) in the </t>
    </r>
    <r>
      <rPr>
        <b/>
        <sz val="10"/>
        <rFont val="Arial"/>
        <family val="2"/>
      </rPr>
      <t>M</t>
    </r>
    <r>
      <rPr>
        <sz val="10"/>
        <rFont val="Arial"/>
        <family val="2"/>
      </rPr>
      <t xml:space="preserve"> column.  “</t>
    </r>
    <r>
      <rPr>
        <b/>
        <sz val="10"/>
        <rFont val="Arial"/>
        <family val="2"/>
      </rPr>
      <t>Y</t>
    </r>
    <r>
      <rPr>
        <sz val="10"/>
        <rFont val="Arial"/>
        <family val="2"/>
      </rPr>
      <t>” is used for items that will be completed for the project, and “</t>
    </r>
    <r>
      <rPr>
        <b/>
        <sz val="10"/>
        <rFont val="Arial"/>
        <family val="2"/>
      </rPr>
      <t>M</t>
    </r>
    <r>
      <rPr>
        <sz val="10"/>
        <rFont val="Arial"/>
        <family val="2"/>
      </rPr>
      <t>” is used for items that are under consideration by the project team.  Items not being considered may be left blank.  It is important that the User select enough "</t>
    </r>
    <r>
      <rPr>
        <b/>
        <sz val="10"/>
        <rFont val="Arial"/>
        <family val="2"/>
      </rPr>
      <t>Y</t>
    </r>
    <r>
      <rPr>
        <sz val="10"/>
        <rFont val="Arial"/>
        <family val="2"/>
      </rPr>
      <t xml:space="preserve">" items in each Opportunities Section (ex: "Site Opportunities") to meet the minimum number of points for that section.  The </t>
    </r>
    <r>
      <rPr>
        <b/>
        <sz val="10"/>
        <rFont val="Arial"/>
        <family val="2"/>
      </rPr>
      <t xml:space="preserve">P and N </t>
    </r>
    <r>
      <rPr>
        <sz val="10"/>
        <rFont val="Arial"/>
        <family val="2"/>
      </rPr>
      <t>columns are for rater use only (see D below).</t>
    </r>
  </si>
  <si>
    <t>C.</t>
  </si>
  <si>
    <r>
      <rPr>
        <b/>
        <sz val="10"/>
        <rFont val="Arial"/>
        <family val="2"/>
      </rPr>
      <t>PROJECT SCORE CARD</t>
    </r>
    <r>
      <rPr>
        <sz val="10"/>
        <rFont val="Arial"/>
        <family val="2"/>
      </rPr>
      <t xml:space="preserve"> (page 2) - The User can use the PROJECT SCORE CARD to track the point totals for the project.  The PROJECT SCORE CARD automatically tallies the points of the opportunities that are complete, or marked with a "</t>
    </r>
    <r>
      <rPr>
        <b/>
        <sz val="10"/>
        <rFont val="Arial"/>
        <family val="2"/>
      </rPr>
      <t>Y</t>
    </r>
    <r>
      <rPr>
        <sz val="10"/>
        <rFont val="Arial"/>
        <family val="2"/>
      </rPr>
      <t>" or "</t>
    </r>
    <r>
      <rPr>
        <b/>
        <sz val="10"/>
        <rFont val="Arial"/>
        <family val="2"/>
      </rPr>
      <t>M</t>
    </r>
    <r>
      <rPr>
        <sz val="10"/>
        <rFont val="Arial"/>
        <family val="2"/>
      </rPr>
      <t>."</t>
    </r>
  </si>
  <si>
    <t>D.</t>
  </si>
  <si>
    <r>
      <rPr>
        <b/>
        <sz val="10"/>
        <rFont val="Arial"/>
        <family val="2"/>
      </rPr>
      <t xml:space="preserve">Columns for the approved Rater </t>
    </r>
    <r>
      <rPr>
        <sz val="10"/>
        <rFont val="Arial"/>
        <family val="2"/>
      </rPr>
      <t>(pages 4 - 19) - the Rater completes his/her review of the project by entering “</t>
    </r>
    <r>
      <rPr>
        <b/>
        <sz val="10"/>
        <rFont val="Arial"/>
        <family val="2"/>
      </rPr>
      <t>P</t>
    </r>
    <r>
      <rPr>
        <sz val="10"/>
        <rFont val="Arial"/>
        <family val="2"/>
      </rPr>
      <t xml:space="preserve">” (for </t>
    </r>
    <r>
      <rPr>
        <b/>
        <sz val="10"/>
        <rFont val="Arial"/>
        <family val="2"/>
      </rPr>
      <t>P</t>
    </r>
    <r>
      <rPr>
        <sz val="10"/>
        <rFont val="Arial"/>
        <family val="2"/>
      </rPr>
      <t xml:space="preserve">assing) in the </t>
    </r>
    <r>
      <rPr>
        <b/>
        <sz val="10"/>
        <rFont val="Arial"/>
        <family val="2"/>
      </rPr>
      <t>P</t>
    </r>
    <r>
      <rPr>
        <sz val="10"/>
        <rFont val="Arial"/>
        <family val="2"/>
      </rPr>
      <t xml:space="preserve"> column, or “</t>
    </r>
    <r>
      <rPr>
        <b/>
        <sz val="10"/>
        <rFont val="Arial"/>
        <family val="2"/>
      </rPr>
      <t>N</t>
    </r>
    <r>
      <rPr>
        <sz val="10"/>
        <rFont val="Arial"/>
        <family val="2"/>
      </rPr>
      <t xml:space="preserve">” (for </t>
    </r>
    <r>
      <rPr>
        <b/>
        <sz val="10"/>
        <rFont val="Arial"/>
        <family val="2"/>
      </rPr>
      <t>N</t>
    </r>
    <r>
      <rPr>
        <sz val="10"/>
        <rFont val="Arial"/>
        <family val="2"/>
      </rPr>
      <t xml:space="preserve">ot passing) in the </t>
    </r>
    <r>
      <rPr>
        <b/>
        <sz val="10"/>
        <rFont val="Arial"/>
        <family val="2"/>
      </rPr>
      <t>N</t>
    </r>
    <r>
      <rPr>
        <sz val="10"/>
        <rFont val="Arial"/>
        <family val="2"/>
      </rPr>
      <t xml:space="preserve"> column. The </t>
    </r>
    <r>
      <rPr>
        <b/>
        <sz val="10"/>
        <rFont val="Arial"/>
        <family val="2"/>
      </rPr>
      <t xml:space="preserve">Notes / Dates / Initials </t>
    </r>
    <r>
      <rPr>
        <sz val="10"/>
        <rFont val="Arial"/>
        <family val="2"/>
      </rPr>
      <t xml:space="preserve"> column is used for Rater sign-off, and details related to that opportunity. </t>
    </r>
  </si>
  <si>
    <t>Feel free to ask for clarification at any time.  We are here to help you achieve a Green Built Home!</t>
  </si>
  <si>
    <r>
      <t xml:space="preserve">To contact the Green Built North Carolina Program you can email:   </t>
    </r>
    <r>
      <rPr>
        <b/>
        <i/>
        <sz val="10"/>
        <rFont val="Arial"/>
        <family val="2"/>
      </rPr>
      <t>GreenBuiltNC@wncgbc.org</t>
    </r>
  </si>
  <si>
    <t>DOCUMENTATION REQUIRED TO RECEIVE CREDIT FOR CHECKLIST ITEMS</t>
  </si>
  <si>
    <t>1.</t>
  </si>
  <si>
    <t>Basic Information</t>
  </si>
  <si>
    <t>a.</t>
  </si>
  <si>
    <r>
      <t xml:space="preserve">Documentation </t>
    </r>
    <r>
      <rPr>
        <sz val="10"/>
        <rFont val="Arial"/>
        <family val="2"/>
      </rPr>
      <t xml:space="preserve">should be submitted to the </t>
    </r>
    <r>
      <rPr>
        <b/>
        <sz val="10"/>
        <rFont val="Arial"/>
        <family val="2"/>
      </rPr>
      <t xml:space="preserve">RATER </t>
    </r>
    <r>
      <rPr>
        <sz val="10"/>
        <rFont val="Arial"/>
        <family val="2"/>
      </rPr>
      <t>(described in item 3 below).</t>
    </r>
    <r>
      <rPr>
        <u/>
        <sz val="10"/>
        <rFont val="Arial"/>
        <family val="2"/>
      </rPr>
      <t/>
    </r>
  </si>
  <si>
    <t>b.</t>
  </si>
  <si>
    <t>All documentation should be provided in electronic format unless approved by Green Built NC staff.</t>
  </si>
  <si>
    <t>2.</t>
  </si>
  <si>
    <t>Specific Types of Documentation - Descriptions</t>
  </si>
  <si>
    <r>
      <t>Providing a</t>
    </r>
    <r>
      <rPr>
        <b/>
        <sz val="10"/>
        <rFont val="Arial"/>
        <family val="2"/>
      </rPr>
      <t xml:space="preserve"> "Signature" </t>
    </r>
    <r>
      <rPr>
        <sz val="10"/>
        <rFont val="Arial"/>
        <family val="2"/>
      </rPr>
      <t xml:space="preserve">by a Responsible Party as documentation for a checklist item indicates that the party whose initials appear in the notes column, and whose corresponding full name is listed on page 1, is accepting responsibility that the item has been completed in full and that all reasonable care has been taken to meet the stated intent of that checklist item. The Responsible Party has verbally verified to the Rater that the checklist item has been completed.  </t>
    </r>
    <r>
      <rPr>
        <u/>
        <sz val="10"/>
        <rFont val="Arial"/>
        <family val="2"/>
      </rPr>
      <t>Photographic documentation will be accepted for signature items if the photo clearly indicates item implementation / completion</t>
    </r>
    <r>
      <rPr>
        <sz val="10"/>
        <rFont val="Arial"/>
        <family val="2"/>
      </rPr>
      <t>.</t>
    </r>
  </si>
  <si>
    <r>
      <t>An</t>
    </r>
    <r>
      <rPr>
        <b/>
        <sz val="10"/>
        <rFont val="Arial"/>
        <family val="2"/>
      </rPr>
      <t xml:space="preserve"> "Inspection"</t>
    </r>
    <r>
      <rPr>
        <sz val="10"/>
        <rFont val="Arial"/>
        <family val="2"/>
      </rPr>
      <t xml:space="preserve"> indicates that the item has been verified by the Rater. Completed checklists require the signature (or initials) of the Rater next to each item requiring an inspection. </t>
    </r>
    <r>
      <rPr>
        <b/>
        <sz val="10"/>
        <rFont val="Arial"/>
        <family val="2"/>
      </rPr>
      <t xml:space="preserve"> Photographic documentation</t>
    </r>
    <r>
      <rPr>
        <sz val="10"/>
        <rFont val="Arial"/>
        <family val="2"/>
      </rPr>
      <t xml:space="preserve"> will be accepted for inspection items at the discretion of the Rater if the photo clearly indicates item implementation / completion .</t>
    </r>
  </si>
  <si>
    <t>3.</t>
  </si>
  <si>
    <r>
      <rPr>
        <b/>
        <sz val="10"/>
        <rFont val="Arial"/>
        <family val="2"/>
      </rPr>
      <t>Raters</t>
    </r>
    <r>
      <rPr>
        <sz val="10"/>
        <rFont val="Arial"/>
        <family val="2"/>
      </rPr>
      <t xml:space="preserve"> are pre-authorized individuals that provide the required third party inspections on registered Green Built NC Homes. Raters submit the Checklist and requested documentation to the WNCGBC once they have verified that a house has met all of the requirements for receiving a certificate from the Green Built NC program.  For a list of Raters, contact the WNCGBC or visit </t>
    </r>
    <r>
      <rPr>
        <u/>
        <sz val="10"/>
        <rFont val="Arial"/>
        <family val="2"/>
      </rPr>
      <t>www.greenbuiltnc.org</t>
    </r>
    <r>
      <rPr>
        <sz val="10"/>
        <rFont val="Arial"/>
        <family val="2"/>
      </rPr>
      <t xml:space="preserve">. </t>
    </r>
  </si>
  <si>
    <t>4.</t>
  </si>
  <si>
    <r>
      <rPr>
        <b/>
        <sz val="10"/>
        <rFont val="Arial"/>
        <family val="2"/>
      </rPr>
      <t>Disclaimer:</t>
    </r>
    <r>
      <rPr>
        <sz val="10"/>
        <rFont val="Arial"/>
        <family val="2"/>
      </rPr>
      <t xml:space="preserve">  The Green Built NC program, its representatives, and approved Raters (see item 2b above) are only responsible for verifying Checklist requirements have been implemented.  Verification </t>
    </r>
    <r>
      <rPr>
        <b/>
        <sz val="10"/>
        <rFont val="Arial"/>
        <family val="2"/>
      </rPr>
      <t>should not be considered a warranty</t>
    </r>
    <r>
      <rPr>
        <sz val="10"/>
        <rFont val="Arial"/>
        <family val="2"/>
      </rPr>
      <t xml:space="preserve"> (express or implied) as to the quality or appropriateness of the selected feature or installation.</t>
    </r>
  </si>
  <si>
    <t>5.</t>
  </si>
  <si>
    <r>
      <rPr>
        <sz val="10"/>
        <rFont val="Arial"/>
        <family val="2"/>
      </rPr>
      <t>All</t>
    </r>
    <r>
      <rPr>
        <b/>
        <sz val="10"/>
        <rFont val="Arial"/>
        <family val="2"/>
      </rPr>
      <t xml:space="preserve"> final measurements and calculations </t>
    </r>
    <r>
      <rPr>
        <sz val="10"/>
        <rFont val="Arial"/>
        <family val="2"/>
      </rPr>
      <t xml:space="preserve">are subject to a 2% deviation allowance (5% for Blower Door and Duct Blaster measurements). </t>
    </r>
  </si>
  <si>
    <t xml:space="preserve">Notes:  </t>
  </si>
  <si>
    <t>PROJECT SCORE CARD</t>
  </si>
  <si>
    <t>Completed Items</t>
  </si>
  <si>
    <r>
      <rPr>
        <b/>
        <sz val="10"/>
        <color indexed="9"/>
        <rFont val="Arial"/>
        <family val="2"/>
      </rPr>
      <t>Yes (</t>
    </r>
    <r>
      <rPr>
        <sz val="10"/>
        <color indexed="9"/>
        <rFont val="Arial"/>
        <family val="2"/>
      </rPr>
      <t>"</t>
    </r>
    <r>
      <rPr>
        <b/>
        <sz val="10"/>
        <color indexed="9"/>
        <rFont val="Arial"/>
        <family val="2"/>
      </rPr>
      <t>Y</t>
    </r>
    <r>
      <rPr>
        <sz val="10"/>
        <color indexed="9"/>
        <rFont val="Arial"/>
        <family val="2"/>
      </rPr>
      <t>"</t>
    </r>
    <r>
      <rPr>
        <b/>
        <sz val="10"/>
        <color indexed="9"/>
        <rFont val="Arial"/>
        <family val="2"/>
      </rPr>
      <t>) Items -</t>
    </r>
    <r>
      <rPr>
        <sz val="10"/>
        <color indexed="9"/>
        <rFont val="Arial"/>
        <family val="2"/>
      </rPr>
      <t xml:space="preserve">
Does </t>
    </r>
    <r>
      <rPr>
        <b/>
        <sz val="10"/>
        <color indexed="9"/>
        <rFont val="Arial"/>
        <family val="2"/>
      </rPr>
      <t>NOT</t>
    </r>
    <r>
      <rPr>
        <sz val="10"/>
        <color indexed="9"/>
        <rFont val="Arial"/>
        <family val="2"/>
      </rPr>
      <t xml:space="preserve"> include </t>
    </r>
    <r>
      <rPr>
        <u/>
        <sz val="10"/>
        <color indexed="9"/>
        <rFont val="Arial"/>
        <family val="2"/>
      </rPr>
      <t>Maybe</t>
    </r>
    <r>
      <rPr>
        <sz val="10"/>
        <color indexed="9"/>
        <rFont val="Arial"/>
        <family val="2"/>
      </rPr>
      <t xml:space="preserve"> ("M") items</t>
    </r>
  </si>
  <si>
    <r>
      <t xml:space="preserve">Yes ("Y") Items - PLUS
 </t>
    </r>
    <r>
      <rPr>
        <u/>
        <sz val="10"/>
        <rFont val="Arial"/>
        <family val="2"/>
      </rPr>
      <t>Maybe</t>
    </r>
    <r>
      <rPr>
        <sz val="10"/>
        <rFont val="Arial"/>
        <family val="2"/>
      </rPr>
      <t xml:space="preserve"> ("M" ) Items</t>
    </r>
  </si>
  <si>
    <t>Prerequisites</t>
  </si>
  <si>
    <t>n/a</t>
  </si>
  <si>
    <r>
      <t>Site</t>
    </r>
    <r>
      <rPr>
        <b/>
        <u/>
        <sz val="9"/>
        <rFont val="Arial"/>
        <family val="2"/>
      </rPr>
      <t xml:space="preserve"> (8 pts)</t>
    </r>
  </si>
  <si>
    <r>
      <t>Water</t>
    </r>
    <r>
      <rPr>
        <b/>
        <u/>
        <sz val="9"/>
        <rFont val="Arial"/>
        <family val="2"/>
      </rPr>
      <t xml:space="preserve"> (6 pts)</t>
    </r>
  </si>
  <si>
    <r>
      <t>Energy:  Building Envelope</t>
    </r>
    <r>
      <rPr>
        <b/>
        <u/>
        <sz val="9"/>
        <rFont val="Arial"/>
        <family val="2"/>
      </rPr>
      <t xml:space="preserve"> (9 pts)</t>
    </r>
  </si>
  <si>
    <r>
      <t>Energy:  Heating and Cooling Systems</t>
    </r>
    <r>
      <rPr>
        <b/>
        <u/>
        <sz val="10"/>
        <rFont val="Arial"/>
        <family val="2"/>
      </rPr>
      <t xml:space="preserve"> </t>
    </r>
    <r>
      <rPr>
        <b/>
        <u/>
        <sz val="9"/>
        <rFont val="Arial"/>
        <family val="2"/>
      </rPr>
      <t>(10 pts)</t>
    </r>
  </si>
  <si>
    <r>
      <t>Energy:  Appliances, Lighting, and Renewables</t>
    </r>
    <r>
      <rPr>
        <b/>
        <u/>
        <sz val="9"/>
        <rFont val="Arial"/>
        <family val="2"/>
      </rPr>
      <t xml:space="preserve"> (3 pts)</t>
    </r>
  </si>
  <si>
    <r>
      <t>Indoor Air Quality</t>
    </r>
    <r>
      <rPr>
        <b/>
        <u/>
        <sz val="9"/>
        <rFont val="Arial"/>
        <family val="2"/>
      </rPr>
      <t xml:space="preserve"> (9 pts)</t>
    </r>
  </si>
  <si>
    <r>
      <t>Materials</t>
    </r>
    <r>
      <rPr>
        <b/>
        <u/>
        <sz val="9"/>
        <rFont val="Arial"/>
        <family val="2"/>
      </rPr>
      <t xml:space="preserve"> (15 pts)</t>
    </r>
  </si>
  <si>
    <r>
      <t>Bonus</t>
    </r>
    <r>
      <rPr>
        <b/>
        <u/>
        <sz val="9"/>
        <rFont val="Arial"/>
        <family val="2"/>
      </rPr>
      <t xml:space="preserve"> (1 pt)</t>
    </r>
  </si>
  <si>
    <t>Total Overall Score for Home</t>
  </si>
  <si>
    <r>
      <t xml:space="preserve">Minimum total points needed to become a Green Built North Carolina Home is </t>
    </r>
    <r>
      <rPr>
        <sz val="14"/>
        <color indexed="8"/>
        <rFont val="Arial"/>
        <family val="2"/>
      </rPr>
      <t>75</t>
    </r>
  </si>
  <si>
    <t>Enter "P" next to each Prerequisite that has "Passed" (Approved Raters Only)</t>
  </si>
  <si>
    <r>
      <t>Prerequisites</t>
    </r>
    <r>
      <rPr>
        <b/>
        <sz val="12"/>
        <color indexed="9"/>
        <rFont val="Arial"/>
        <family val="2"/>
      </rPr>
      <t xml:space="preserve"> (Required)</t>
    </r>
  </si>
  <si>
    <t>Points</t>
  </si>
  <si>
    <t>Documentation</t>
  </si>
  <si>
    <t xml:space="preserve">Notes / Dates / Initials    </t>
  </si>
  <si>
    <t>Comply with all federal, state and local government requirements including but not limited to: NC Building Code, NC Energy Code, local development regulations and other local regulations.</t>
  </si>
  <si>
    <t xml:space="preserve">Required </t>
  </si>
  <si>
    <t>Copy of Certificate of Occupancy (CO);
Evidence of Permanent Power</t>
  </si>
  <si>
    <t>Energy Code Resources and Details from NC Energy Star</t>
  </si>
  <si>
    <t>Home meets ENERGY STAR V3 or NC HERO Code with HERS rating</t>
  </si>
  <si>
    <t>ENERGY STAR cert or NC HERO Code Compliance Report AND HERS Cert</t>
  </si>
  <si>
    <t>NC HERO CODE</t>
  </si>
  <si>
    <t>Perform a blower door test and meet minimum standard of 0.35 CFM50/sf of a building envelope's surface area.</t>
  </si>
  <si>
    <t>Blower door test results</t>
  </si>
  <si>
    <t>Explanation of a Blower door test</t>
  </si>
  <si>
    <t>Inspection and results</t>
  </si>
  <si>
    <t>Air Distribution System Installation DOE Facsheet</t>
  </si>
  <si>
    <t>All space heating and cooling equipment sized according to ANSI/ACCA Manual J 8th edition, Room by Room Calculations. The total cooling capacity of each cooling system must be 95-125% of the Manual J cooling load (or meet energy star oversizing limits).</t>
  </si>
  <si>
    <t xml:space="preserve">Copy of calculations </t>
  </si>
  <si>
    <t>Right Sized Heating and Cooling Equipment DOE Factsheet</t>
  </si>
  <si>
    <t>Energy Star HVAC Design Report</t>
  </si>
  <si>
    <t>Install an ASHRAE 62.2 2010 or 2013 compliant mechanical ventilation system</t>
  </si>
  <si>
    <t>Inspection,
Documentation of flow rate and fresh air delivery schedule</t>
  </si>
  <si>
    <t>Whole House Ventilation System DOE Factsheet</t>
  </si>
  <si>
    <t xml:space="preserve">Install exhaust fans vented to the outside rated with the following ASHRAE 62.2 compliant flow rates:
•  Baths with showers exhaust 50 CFM, minimum. Bath fans must be ENERGY STAR Labeled.
•  Kitchen exhaust 100 CFM, minimum (400 CFM Maximum or pass backdraft potential test). </t>
  </si>
  <si>
    <t>Inspection and rated flow</t>
  </si>
  <si>
    <t xml:space="preserve">Any home with combustion appliances including water heaters, furnaces or appliances:
 • Carbon monoxide (CO) detectors must be installed, one per floor 
•  All gas equipment is sealed combustion, power vented, or located outside the conditioned space (including sealed crawl space). No unvented combustion equipment. (ovens and ranges excluded)
</t>
  </si>
  <si>
    <t xml:space="preserve">Inspection and Signature </t>
  </si>
  <si>
    <t>Building Science Corp Factsheet on Combustion Safety</t>
  </si>
  <si>
    <t xml:space="preserve">Any home with a fireplace (gas or wood burning):
 • Carbon monoxide (CO) detectors must be installed, one in room with fireplaces and one per floor 
 • Gas and wood-burning fireplaces must have a dedicated outdoor combustion air supply able to withstand flame exposure. Unvented fireplaces are not permitted.
 • Gas fireplaces must have doors or a solid glass enclosure.  Manual dampers on gas fireplaces are not permitted
 </t>
  </si>
  <si>
    <t>Air in attached garage separated from conditioned air.
•  Provide air barrier between conditioned living space and garage; including weatherstripping at all penetrations, sealed drywall joints, and other measures as necessary. 
•  Air Handlers may not be installed in a garage.</t>
  </si>
  <si>
    <t>Inspection</t>
  </si>
  <si>
    <t>UL Listed CO Detectors</t>
  </si>
  <si>
    <r>
      <t>Install window and door flashings at all openings as recommended by the window</t>
    </r>
    <r>
      <rPr>
        <sz val="9.5"/>
        <rFont val="Arial"/>
        <family val="2"/>
      </rPr>
      <t>/door manufacturer in conjunction with recommendations by th</t>
    </r>
    <r>
      <rPr>
        <sz val="9.5"/>
        <color indexed="8"/>
        <rFont val="Arial"/>
        <family val="2"/>
      </rPr>
      <t xml:space="preserve">e weather resistant barrier manufacturer. </t>
    </r>
  </si>
  <si>
    <t>Inspection or Signature</t>
  </si>
  <si>
    <t>Garage to house wall details</t>
  </si>
  <si>
    <t>Inspection OR Copy of test results as applicable</t>
  </si>
  <si>
    <t>EPA's Guide to Building Radon Out</t>
  </si>
  <si>
    <t>List of Radon Measurement Professionals in NC</t>
  </si>
  <si>
    <t xml:space="preserve">
EPA's Indoor Air Plus Guidelines:
</t>
  </si>
  <si>
    <t>Develop and implement an erosion control site plan</t>
  </si>
  <si>
    <t>Copy of plan, Inspection</t>
  </si>
  <si>
    <t>NC DENR Guidelines for Erosion and Sediment Control</t>
  </si>
  <si>
    <t xml:space="preserve">
Sample Erosion Control Plan</t>
  </si>
  <si>
    <t>No "Rank 1" invasive species introduced into the landscape</t>
  </si>
  <si>
    <t>List of Invasive Species</t>
  </si>
  <si>
    <t>FOR NET ZERO CERTIFICATION ONLY: HERS 15 or lower for Net Zero Certification</t>
  </si>
  <si>
    <t>Enter "Y" (for Yes) or "M" (for Maybe) in the appropriate column; items not attempted can be left blank</t>
  </si>
  <si>
    <r>
      <t xml:space="preserve"> Site Opportunities </t>
    </r>
    <r>
      <rPr>
        <b/>
        <sz val="12"/>
        <color indexed="9"/>
        <rFont val="Arial"/>
        <family val="2"/>
      </rPr>
      <t xml:space="preserve"> </t>
    </r>
    <r>
      <rPr>
        <b/>
        <sz val="11"/>
        <color indexed="9"/>
        <rFont val="Arial"/>
        <family val="2"/>
      </rPr>
      <t>(minimum 8 points)</t>
    </r>
  </si>
  <si>
    <t>Pts</t>
  </si>
  <si>
    <t>Score</t>
  </si>
  <si>
    <t xml:space="preserve">Documentation </t>
  </si>
  <si>
    <t xml:space="preserve">Notes / Dates / Initials   </t>
  </si>
  <si>
    <t>P</t>
  </si>
  <si>
    <t>N</t>
  </si>
  <si>
    <t>Y</t>
  </si>
  <si>
    <t>M</t>
  </si>
  <si>
    <t>Pass</t>
  </si>
  <si>
    <t>Y/M</t>
  </si>
  <si>
    <t>Site Disturbance</t>
  </si>
  <si>
    <t>Install permanent stormwater controls such as rain gardens, bio-retention basins and/or infiltration strips to reduce storm water impacts</t>
  </si>
  <si>
    <t xml:space="preserve">Inspection </t>
  </si>
  <si>
    <t>NC DENR Guidelines for Stormwater</t>
  </si>
  <si>
    <t>Use permeable materials for 50% of walkways and patios</t>
  </si>
  <si>
    <t>NCSU Raingarden Info</t>
  </si>
  <si>
    <t>Use permeable materials for driveways (except for required curb cut)</t>
  </si>
  <si>
    <t>Riverlinks WaterRich Program</t>
  </si>
  <si>
    <t xml:space="preserve">Vegetated roof system to reduce impervious surface
</t>
  </si>
  <si>
    <t>1-10</t>
  </si>
  <si>
    <t>Stormwater Best Mgmnt Practives, Pavers overview</t>
  </si>
  <si>
    <t>Percentage of roof area (1 point per 10%)</t>
  </si>
  <si>
    <t>Overview of Permeable Pavers by the City of Seattle</t>
  </si>
  <si>
    <t>Remove existing invasive plant species from the landscape</t>
  </si>
  <si>
    <t>Signature, list of species</t>
  </si>
  <si>
    <t>Greenroofs</t>
  </si>
  <si>
    <t>Develop and implement a tree preservation plan</t>
  </si>
  <si>
    <t>Inspection, Copy of Plan</t>
  </si>
  <si>
    <t xml:space="preserve">Fence individual trees at drip line
</t>
  </si>
  <si>
    <t>1-5</t>
  </si>
  <si>
    <t>Number of trees (1 point per tree, max 5)</t>
  </si>
  <si>
    <t xml:space="preserve">Leave &gt;25% of trees and natural features on site undisturbed during construction </t>
  </si>
  <si>
    <r>
      <t xml:space="preserve">Inspection </t>
    </r>
    <r>
      <rPr>
        <u/>
        <sz val="9"/>
        <rFont val="Arial"/>
        <family val="2"/>
      </rPr>
      <t/>
    </r>
  </si>
  <si>
    <t>Tree planting (minimum 12 trees per acre of developed land)</t>
  </si>
  <si>
    <t>Inspection or Photo</t>
  </si>
  <si>
    <t>Protecting Trees During Construction</t>
  </si>
  <si>
    <t>80% of stumps and limbs ground for mulch</t>
  </si>
  <si>
    <r>
      <t xml:space="preserve">Signature </t>
    </r>
    <r>
      <rPr>
        <u/>
        <sz val="9"/>
        <rFont val="Arial"/>
        <family val="2"/>
      </rPr>
      <t/>
    </r>
  </si>
  <si>
    <t xml:space="preserve">80% of cleared logs milled </t>
  </si>
  <si>
    <t>Signature and name of fuel provider</t>
  </si>
  <si>
    <t>Find a Biodiesel Station</t>
  </si>
  <si>
    <t>Location</t>
  </si>
  <si>
    <t>Biodiesel Benefits and Considerations</t>
  </si>
  <si>
    <t>Do not build within 100 ft. of any water body (including wetlands)</t>
  </si>
  <si>
    <t>Do not build at or below the 100 year floodplain elevation</t>
  </si>
  <si>
    <t>Copy of floodplain map</t>
  </si>
  <si>
    <t>FEMA Floodplain Maps</t>
  </si>
  <si>
    <t>Home located close to business district. (Choose ONE):</t>
  </si>
  <si>
    <t>Inspection, Walk Score</t>
  </si>
  <si>
    <t>a</t>
  </si>
  <si>
    <t xml:space="preserve">  Walk Score greater &gt; 30</t>
  </si>
  <si>
    <t>b</t>
  </si>
  <si>
    <t xml:space="preserve">  Walk Score greater &gt; 50</t>
  </si>
  <si>
    <t>Calculate your Walk Score</t>
  </si>
  <si>
    <t>c</t>
  </si>
  <si>
    <t xml:space="preserve">  Walk Score greater &gt; 70</t>
  </si>
  <si>
    <t>Bike path within 1 mile</t>
  </si>
  <si>
    <t>Bus access within 1/2 mile of home</t>
  </si>
  <si>
    <t>Compact Development (Choose ONE):</t>
  </si>
  <si>
    <t>Inspection,
Other info on request</t>
  </si>
  <si>
    <t xml:space="preserve">  Build on site within 1/2 mile of existing water and sewer infrastructure</t>
  </si>
  <si>
    <t xml:space="preserve">  Build on infill site</t>
  </si>
  <si>
    <t xml:space="preserve">  Build home on .15 acre (max.); or build in development
  with density of 6 or more homes per acre</t>
  </si>
  <si>
    <t>d</t>
  </si>
  <si>
    <t xml:space="preserve">  Build home on .10 acre (max.); or build in development
  with density of 10 or more homes per acre</t>
  </si>
  <si>
    <t>House meets local affordable or workforce housing guidelines</t>
  </si>
  <si>
    <t>Signature</t>
  </si>
  <si>
    <t xml:space="preserve">Buncombe County Workforce Housing </t>
  </si>
  <si>
    <t>Landscaping</t>
  </si>
  <si>
    <t>Landscaping techniques that utilize native and/or edible plants (Choose ONE):</t>
  </si>
  <si>
    <t>Signature, list of species on request</t>
  </si>
  <si>
    <t xml:space="preserve">  in at least 50% of the disturbed, non-paved area</t>
  </si>
  <si>
    <t>Native Plants</t>
  </si>
  <si>
    <t xml:space="preserve">  in at least 75% of the disturbed, non-paved area</t>
  </si>
  <si>
    <t>Edible Landscaping</t>
  </si>
  <si>
    <t xml:space="preserve">  Landscape designed by certified Permaculturist</t>
  </si>
  <si>
    <t>Permaculture</t>
  </si>
  <si>
    <t>A minimum of 100 sq ft of raised garden beds</t>
  </si>
  <si>
    <t>Innovation Points - Builder submits specifications for innovative products or design (max. 7 innovation pts awarded per category)</t>
  </si>
  <si>
    <t>enter pts</t>
  </si>
  <si>
    <t>Letter template</t>
  </si>
  <si>
    <t>Subtotal for Site section (min 8 pts)----------------------------------------</t>
  </si>
  <si>
    <r>
      <t xml:space="preserve"> Water Opportunities </t>
    </r>
    <r>
      <rPr>
        <b/>
        <sz val="12"/>
        <color indexed="9"/>
        <rFont val="Arial"/>
        <family val="2"/>
      </rPr>
      <t>(minimum 6 points)</t>
    </r>
  </si>
  <si>
    <t>Notes / Dates / Initials</t>
  </si>
  <si>
    <t>Outdoor</t>
  </si>
  <si>
    <t xml:space="preserve">Drought Resistant Landscaping Techniques include xeriscaping, mulched areas, forest, meadow, no-mow grass and/or drought tolerant plants (excludes conventional turf). 
(1 point per 10 percent of site)
</t>
  </si>
  <si>
    <t>EPA WaterSense Smart Outdoor Practices</t>
  </si>
  <si>
    <t>Percent Drought Resistant Landscape</t>
  </si>
  <si>
    <t>Rainwater harvesting (Choose ONE):</t>
  </si>
  <si>
    <t xml:space="preserve">  ≥ 50 gallons </t>
  </si>
  <si>
    <t xml:space="preserve">  ≥ 150 gallons</t>
  </si>
  <si>
    <t>NCSU info on Rainwater Harvesting</t>
  </si>
  <si>
    <r>
      <rPr>
        <sz val="10"/>
        <rFont val="Calibri"/>
        <family val="2"/>
      </rPr>
      <t xml:space="preserve">  ≥</t>
    </r>
    <r>
      <rPr>
        <sz val="10"/>
        <rFont val="Arial"/>
        <family val="2"/>
      </rPr>
      <t xml:space="preserve"> 500 gallons</t>
    </r>
  </si>
  <si>
    <t xml:space="preserve">  ≥ 1500 gallons </t>
  </si>
  <si>
    <t>e</t>
  </si>
  <si>
    <t xml:space="preserve">  ≥ 1500 gallons for outdoor and indoor water use</t>
  </si>
  <si>
    <t>Reuse of greywater (Choose ONE):</t>
  </si>
  <si>
    <t xml:space="preserve">   outdoor use only</t>
  </si>
  <si>
    <t>Plumb with Greywater</t>
  </si>
  <si>
    <t xml:space="preserve">   indoor use for toilet flushing</t>
  </si>
  <si>
    <t>Irrigation system is zoned separately for turf and bedding areas</t>
  </si>
  <si>
    <t>Irrigation system includes a soil moisture or rain sensor, or other irrigation efficiency device</t>
  </si>
  <si>
    <t>Indoor</t>
  </si>
  <si>
    <t>Low flow kitchen faucet (Choose ONE):</t>
  </si>
  <si>
    <t>EPA's Water Sense program and resources for indoor/outdoor water use</t>
  </si>
  <si>
    <t xml:space="preserve">  ≤ 2.0 gpm flow rate</t>
  </si>
  <si>
    <t xml:space="preserve">  ≤ 1.5 gpm flow rate</t>
  </si>
  <si>
    <t>Low flow lavatory faucets (Choose ONE):</t>
  </si>
  <si>
    <t xml:space="preserve">  WaterSense labeled or 1.5 gpm flow rate</t>
  </si>
  <si>
    <t xml:space="preserve"> &lt; 1.5 gpm flow rate</t>
  </si>
  <si>
    <t>Low flow showerheads (Choose ONE):</t>
  </si>
  <si>
    <t xml:space="preserve">  ≤ 1.75 gpm flow rate</t>
  </si>
  <si>
    <t>High efficiency toilets (Up to 4 points):</t>
  </si>
  <si>
    <t>WaterSense labeled /1.28 gpf (1 pt per toilet, max. 2)</t>
  </si>
  <si>
    <t># of Toilets</t>
  </si>
  <si>
    <t>1-2</t>
  </si>
  <si>
    <t>Dual flush: 1.6/0.8 - 1.1 gpf (2 pts per toilet, max. 4)</t>
  </si>
  <si>
    <t xml:space="preserve"> # of Toilets</t>
  </si>
  <si>
    <t>2-4</t>
  </si>
  <si>
    <t>Toilets with UNAR MaP rating of 1000 grams per flush (1 pt per toilet, max. 2)</t>
  </si>
  <si>
    <t>Inspection, make and model #</t>
  </si>
  <si>
    <t>Explanation of UNAR MaP from the Alliance for Water Efficiency</t>
  </si>
  <si>
    <t>Composting toilet</t>
  </si>
  <si>
    <t>Clothes washer is energy and water efficient (Choose ONE):</t>
  </si>
  <si>
    <t>List of ENERGY STAR Qualified Products</t>
  </si>
  <si>
    <t xml:space="preserve">  ENERGY STAR Labeled</t>
  </si>
  <si>
    <t xml:space="preserve">  ENERGY STAR Labeled with iMEF&gt;2.4  and iWF&lt;3.7</t>
  </si>
  <si>
    <t>Dishwasher is energy and water efficient (Choose ONE):</t>
  </si>
  <si>
    <t xml:space="preserve">  ENERGY STAR labeled</t>
  </si>
  <si>
    <t xml:space="preserve">  ENERGY STAR Labeled and uses less than 3.5 gallons/cycle</t>
  </si>
  <si>
    <t>Subtotal for Water section (min 6 pts) ---------------------------------</t>
  </si>
  <si>
    <r>
      <t xml:space="preserve">Building Envelope </t>
    </r>
    <r>
      <rPr>
        <b/>
        <sz val="12"/>
        <color indexed="9"/>
        <rFont val="Arial"/>
        <family val="2"/>
      </rPr>
      <t>(minimum 9 points)</t>
    </r>
  </si>
  <si>
    <t xml:space="preserve">Notes / Dates / Initials </t>
  </si>
  <si>
    <t xml:space="preserve">Home HERS Index ≤ 76   (1 to 38 points)
1 point is awarded for every 2 HERS points decrease in the HERS Index, beginning with 1 point for a HERS Index of 76. </t>
  </si>
  <si>
    <t>1-38</t>
  </si>
  <si>
    <t>Confirmed HERS Certificate</t>
  </si>
  <si>
    <t>What is the HERS Index? By RESNET</t>
  </si>
  <si>
    <t>HERS Index</t>
  </si>
  <si>
    <t>Energy Use Guarantee program:  Examples include, but are not limited to System Vision and Duke Energy Progress</t>
  </si>
  <si>
    <t>Copy of enrollment confirmation or Rater Signature</t>
  </si>
  <si>
    <t>Duke Progress New Home Program</t>
  </si>
  <si>
    <t>Blower door test performed with following minimum standards met (Choose ONE):</t>
  </si>
  <si>
    <t xml:space="preserve">  Minimum standard of 0.25 CFM50/sf of surface area</t>
  </si>
  <si>
    <t xml:space="preserve">  Minimum standard of 0.15 CFM50/sf of surface area </t>
  </si>
  <si>
    <t xml:space="preserve">  Minimum standard of 0.10 CFM50/sf of surface area </t>
  </si>
  <si>
    <t xml:space="preserve">Slab on Grade </t>
  </si>
  <si>
    <t>Vertical edge insulation (Choose ONE)</t>
  </si>
  <si>
    <t>Building America Slab Insulation Details</t>
  </si>
  <si>
    <t xml:space="preserve">  Zone3=R-5, Zone4/5=R-10</t>
  </si>
  <si>
    <t>Slab Insulation DOE Fact Sheet</t>
  </si>
  <si>
    <t xml:space="preserve">  Zone3=R-10, Zone4/5=R-15</t>
  </si>
  <si>
    <t>Building Science Corp: Slab Insulation</t>
  </si>
  <si>
    <t>Insulation under entire slab (Zone3=R-5, Zone4/5=R-10)</t>
  </si>
  <si>
    <t>Code approved detail eliminating 2" termite view strip</t>
  </si>
  <si>
    <t>Basement with Insulated walls</t>
  </si>
  <si>
    <t>Floor to ceiling insulation (Choose ONE)</t>
  </si>
  <si>
    <t xml:space="preserve">  R-11 continuous or R-15 cavity</t>
  </si>
  <si>
    <t xml:space="preserve">  R-15 continuous or R-19 cavity</t>
  </si>
  <si>
    <t>Rim joist insulated with spray foam or equivalent</t>
  </si>
  <si>
    <t>Crawlspace with Insulated walls</t>
  </si>
  <si>
    <t>Advanced Energy-Closed Crawlspaces Design Guide</t>
  </si>
  <si>
    <t>Wall insulation (Choose ONE)</t>
  </si>
  <si>
    <t>Advanced Energy- Closed Crawlspace Quick Reference</t>
  </si>
  <si>
    <t xml:space="preserve">  R-10 continuous or R-13 cavity</t>
  </si>
  <si>
    <t xml:space="preserve">  R-12 continuous or R-15 cavity</t>
  </si>
  <si>
    <t>Crawlspace Insulation DOE Factsheet</t>
  </si>
  <si>
    <t>Basement, Crawlspace, or Cantilevers with Floor Insulation</t>
  </si>
  <si>
    <t>Floor insulation (Choose ONE)</t>
  </si>
  <si>
    <t xml:space="preserve">  R-19 insulation with air barrier on all six sides (or spray foam)</t>
  </si>
  <si>
    <t>ENERGY STAR Insulation Fact Sheet</t>
  </si>
  <si>
    <t xml:space="preserve">  R-30 insulation in contact with subfloor above</t>
  </si>
  <si>
    <t xml:space="preserve">  R-30 insulation with air barrier on all six sides (or spray foam)</t>
  </si>
  <si>
    <t>Wall Systems - Limit ONE per home</t>
  </si>
  <si>
    <t>Wood Frame Wall Construction</t>
  </si>
  <si>
    <t>Wood Frame Wall Insulation (Choose ONE):</t>
  </si>
  <si>
    <t xml:space="preserve">  Wall insulation: Zone3=R-15, Zone4=R-19, Zone5=R-21</t>
  </si>
  <si>
    <t xml:space="preserve">  Wall insulation: Zone3=R-19, Zone4=R-21, Zone5=R-23</t>
  </si>
  <si>
    <t>Advanced Energy's Insulation Tech Tips</t>
  </si>
  <si>
    <t>Continuous exterior rigid insulation (minimum R-5)</t>
  </si>
  <si>
    <t>Insulated headers to R3 for 2x4 or R5 for 2x6</t>
  </si>
  <si>
    <t>Advanced Framing DOE Factsheet</t>
  </si>
  <si>
    <t>Insulated corners</t>
  </si>
  <si>
    <t>Building Science Corp: Advanced Framing</t>
  </si>
  <si>
    <t>Insulated t-walls</t>
  </si>
  <si>
    <t>Exterior walls framed at 24" o.c.</t>
  </si>
  <si>
    <t>Alternative Wall Construction: SIPS, ICF, Other</t>
  </si>
  <si>
    <t>Continuous insulation (Choose ONE):</t>
  </si>
  <si>
    <t xml:space="preserve">  Zone3=R-13, Zone4=R-15, Zone5=R-19</t>
  </si>
  <si>
    <t xml:space="preserve">  Zone3=R-16, Zone4=R-18, Zone5=R-22</t>
  </si>
  <si>
    <t>Thermal bridging less than 5%</t>
  </si>
  <si>
    <t>Ceiling/Attic</t>
  </si>
  <si>
    <t>Attic Encapsulation (Choose One):</t>
  </si>
  <si>
    <t>Building America: Unvented Attics</t>
  </si>
  <si>
    <t xml:space="preserve">  Unvented, encapsulated attic assembly</t>
  </si>
  <si>
    <t>Unvented Conditioned Attics DOE Factsheet</t>
  </si>
  <si>
    <t xml:space="preserve">  Radiant barrier installed facing into air space</t>
  </si>
  <si>
    <t>Radiant Barriers DOE Factsheet</t>
  </si>
  <si>
    <t>Ceiling Insulation (Choose One):</t>
  </si>
  <si>
    <t>Ceiling and Vented Attic Insulation Fact Sheet</t>
  </si>
  <si>
    <t>Vented attic insulation Zone3=R-38, Zone4/5=R-48 w/raised heel</t>
  </si>
  <si>
    <t>Tips for Cathedral Ceilings</t>
  </si>
  <si>
    <t xml:space="preserve">  Spray foam at roof deck: Zone3=R-22, Zone4/5=R-25</t>
  </si>
  <si>
    <t>Tips for Dropped Ceilings</t>
  </si>
  <si>
    <t xml:space="preserve">  Continuous Insulation: Zone3=R-20, Zone4=R-25</t>
  </si>
  <si>
    <t>ENERGY STAR shingles or reflective roofing</t>
  </si>
  <si>
    <t>Signature, Product Name</t>
  </si>
  <si>
    <t>ENERGY STAR Qualified Roof Products</t>
  </si>
  <si>
    <t>Attic kneewall insulated R-2 above code</t>
  </si>
  <si>
    <t>Windows, Doors, Piping</t>
  </si>
  <si>
    <t>U-Factor (Choose ONE)</t>
  </si>
  <si>
    <t>National Fenestration Rating Council</t>
  </si>
  <si>
    <t xml:space="preserve">  Average .32 or less</t>
  </si>
  <si>
    <t xml:space="preserve">  Average .30 or less</t>
  </si>
  <si>
    <t xml:space="preserve">  Average .25 or less</t>
  </si>
  <si>
    <t>SHGC (Choose ONE)</t>
  </si>
  <si>
    <t>DOE: Choosing Energy Efficient Windows</t>
  </si>
  <si>
    <t xml:space="preserve">  Average .22 or less</t>
  </si>
  <si>
    <t>All opaque exterior doors insulated to R-5 or greater</t>
  </si>
  <si>
    <t>Piping (Choose One)</t>
  </si>
  <si>
    <t>Signature, Inspection where visable</t>
  </si>
  <si>
    <t xml:space="preserve"> All water pipes located inside of conditioned space</t>
  </si>
  <si>
    <t xml:space="preserve"> All hot water pipes insulated to R-3 in unconditioned spaces</t>
  </si>
  <si>
    <t>ALL Hot water pipes insulated to R-3</t>
  </si>
  <si>
    <t>Subtotal for Building Envelope section (min 9 pts)----------------------------------------</t>
  </si>
  <si>
    <r>
      <t xml:space="preserve">Heating &amp; Cooling Systems </t>
    </r>
    <r>
      <rPr>
        <b/>
        <sz val="12"/>
        <color indexed="9"/>
        <rFont val="Arial"/>
        <family val="2"/>
      </rPr>
      <t>(min 10 pts)</t>
    </r>
  </si>
  <si>
    <t>Passive Solar Heating and Cooling Strategies</t>
  </si>
  <si>
    <t>Provide one ceiling fan per 750 sf of conditioned space (no more than 5 fans required)</t>
  </si>
  <si>
    <t>NCSC: Passive Cooling Factsheet</t>
  </si>
  <si>
    <t>Home orientation allows solar heating (long dimension faces within 15 degrees East or West of solar south)</t>
  </si>
  <si>
    <t>Passive Solar Primer</t>
  </si>
  <si>
    <t>Provide overhang, located between one and two feet above 90% of south facing windows</t>
  </si>
  <si>
    <t>Sus Design Overhang Calculator</t>
  </si>
  <si>
    <t>Implement exterior strategies to reduce heat gain and/or heat loss, such as exterior-mounted sunscreens, or operable awnings.  At minimum, implement on 90% of the southern and western facing windows</t>
  </si>
  <si>
    <t>Passive Solar Design by DOE</t>
  </si>
  <si>
    <t>Implement interior strategies to reduce heat gain and/or heat loss, such insulated window coverings.  At minimum, implement on 90% of the southern and western facing windows</t>
  </si>
  <si>
    <t>Inspection, Calculations</t>
  </si>
  <si>
    <t>East facing glazing less than 3% of total conditioned floor area (glazing faces within 45 degrees north or south of east)</t>
  </si>
  <si>
    <t>NCSC: Sunbook: Guide to Solar Energy in NC</t>
  </si>
  <si>
    <t>West facing glazing less than 2% of total conditioned floor area (glazing faces within 45 degrees north or south of west)</t>
  </si>
  <si>
    <t xml:space="preserve">NC Passive Solar Tax Credit </t>
  </si>
  <si>
    <t>South Facing Glazing (Choose ONE):</t>
  </si>
  <si>
    <t xml:space="preserve">  South facing glazing between 6-10% of total conditioned floor area.      Glazing must be within 15 degrees E. or W. of solar south and must have proper overhangs. </t>
  </si>
  <si>
    <t xml:space="preserve">  South facing glazing between 8-12% of total conditioned floor area. Glazing must be within 15 degrees E. or W. of solar south, must have proper overhangs, thermal mass and an SHGC &gt;.45  </t>
  </si>
  <si>
    <t xml:space="preserve"> Design and Installation</t>
  </si>
  <si>
    <t>Ducted systems</t>
  </si>
  <si>
    <t>Air Distribution System Installation DOE Factsheet</t>
  </si>
  <si>
    <t>Perform duct blaster test and meet the following minimum standards when measured in CFM / 25Pa of leakage (Choose ONE):</t>
  </si>
  <si>
    <t>Copy of duct leakage test results</t>
  </si>
  <si>
    <t>Advanced Energy: Duct Sealing</t>
  </si>
  <si>
    <t xml:space="preserve">  Total Leakage of &lt; 4% of the home's heated square footage at final or      &lt; 2% at rough-in    </t>
  </si>
  <si>
    <t xml:space="preserve">  Total Leakage of &lt; 3% of the home's heated square footage at final or    &lt; 1% at rough-in</t>
  </si>
  <si>
    <t xml:space="preserve">  Total Leakage of &lt; 2% of the home's heated square footage at final   </t>
  </si>
  <si>
    <t>Air handler located within thermal envelope (all units)</t>
  </si>
  <si>
    <t>DOE: Ducts in the Conditioned Space</t>
  </si>
  <si>
    <t xml:space="preserve">Ducts located within thermal envelope  (min. 90%) </t>
  </si>
  <si>
    <t>Advanced Strategies for Air Distribution and Duct Design</t>
  </si>
  <si>
    <t>Duct system sized, designed, and installed in accordance with latest ANSI/ACCA Manual D or equivalent calculation using approved software</t>
  </si>
  <si>
    <t>Signature, copy of calc</t>
  </si>
  <si>
    <t>DOE: Air Distribution Design</t>
  </si>
  <si>
    <t>Rigid metal supply plenum</t>
  </si>
  <si>
    <t xml:space="preserve">Signature or Inspection </t>
  </si>
  <si>
    <t>No building cavity used as part of forced-air distribution system (supply or return)</t>
  </si>
  <si>
    <t>Pressure relief pathways (Choose ONE):</t>
  </si>
  <si>
    <t xml:space="preserve">  Air transfer grills or insulated jumper ducts in every bedroom</t>
  </si>
  <si>
    <t>Building Science Corp: Transfer Ducts and Grilles</t>
  </si>
  <si>
    <t xml:space="preserve">  Return-air ducts in every bedroom</t>
  </si>
  <si>
    <t xml:space="preserve">  Rater-measured pressure differential ≤ 3 Pa </t>
  </si>
  <si>
    <t>Room by Room airflow measured and balanced within 20% or 25cfm of design airflow</t>
  </si>
  <si>
    <t>Signature, copy of balance report</t>
  </si>
  <si>
    <t>Energy Star: Air Balancing</t>
  </si>
  <si>
    <t>Ductless systems</t>
  </si>
  <si>
    <t>DOE: Ductless Heating and Cooling</t>
  </si>
  <si>
    <t>Ductless Heating/Cooling system- 4 points per 25% of conditioned area by ductless system, 20 points max</t>
  </si>
  <si>
    <t>1-20</t>
  </si>
  <si>
    <t>DOE: Radiant Floor Heating</t>
  </si>
  <si>
    <t>Percentage of home</t>
  </si>
  <si>
    <t>Heating and Cooling Equipment</t>
  </si>
  <si>
    <t>Definitions of Terms and Ratings</t>
  </si>
  <si>
    <t>Multi Stage Compressor</t>
  </si>
  <si>
    <t xml:space="preserve">Signature </t>
  </si>
  <si>
    <t>ACEEE: HVAC</t>
  </si>
  <si>
    <t>DOE: Heating and Cooling Equipment Selection</t>
  </si>
  <si>
    <t>HVAC system(s) with multiple-zone heating and/or cooling control</t>
  </si>
  <si>
    <r>
      <t>Inspection</t>
    </r>
    <r>
      <rPr>
        <u/>
        <sz val="9"/>
        <rFont val="Arial"/>
        <family val="2"/>
      </rPr>
      <t/>
    </r>
  </si>
  <si>
    <t>Refrigerant charge tested (and corrected if necessary) or factory charged to ENERGY STAR specifications</t>
  </si>
  <si>
    <t>Worksheet, test results</t>
  </si>
  <si>
    <t>DOE: Thermostats</t>
  </si>
  <si>
    <t>Programmable thermostat</t>
  </si>
  <si>
    <t>High Efficiency Heating Equipment (Choose ONE):</t>
  </si>
  <si>
    <t xml:space="preserve"> ≥ 8.5 HSPF, 92 AFUE Furnace, 90 AFUE Boiler or 3.3 COP</t>
  </si>
  <si>
    <t xml:space="preserve"> ≥ 9.0 HSPF, 94 AFUE Furnace, 94 AFUE Boiler or 3.9 COP</t>
  </si>
  <si>
    <t xml:space="preserve">High Efficiency Cooling Equipment (Choose ONE):
</t>
  </si>
  <si>
    <t xml:space="preserve"> ≥ 14 SEER</t>
  </si>
  <si>
    <t xml:space="preserve"> ≥ 15 SEER </t>
  </si>
  <si>
    <t>Ground Source Heat Pump Overview</t>
  </si>
  <si>
    <t xml:space="preserve"> ≥ 16 SEER </t>
  </si>
  <si>
    <t xml:space="preserve"> ≥ 18 SEER </t>
  </si>
  <si>
    <t xml:space="preserve"> ≥ 20 SEER </t>
  </si>
  <si>
    <t>f</t>
  </si>
  <si>
    <t xml:space="preserve"> ≥ 14 EER </t>
  </si>
  <si>
    <t>g</t>
  </si>
  <si>
    <t xml:space="preserve"> ≥ 18 EER </t>
  </si>
  <si>
    <t xml:space="preserve">h </t>
  </si>
  <si>
    <t xml:space="preserve"> ≥ 30 EER </t>
  </si>
  <si>
    <t>Subtotal for Heating and Cooling Systems section (min 10 pts)------------------------------</t>
  </si>
  <si>
    <r>
      <t xml:space="preserve">   Appliances, Lighting, Renewables </t>
    </r>
    <r>
      <rPr>
        <sz val="10"/>
        <color indexed="9"/>
        <rFont val="Arial"/>
        <family val="2"/>
      </rPr>
      <t>(min 3 pts)</t>
    </r>
  </si>
  <si>
    <t>Appliances</t>
  </si>
  <si>
    <t xml:space="preserve">Energy Efficient Refrigerator
</t>
  </si>
  <si>
    <t>Inspection,  Model #</t>
  </si>
  <si>
    <t>ENERGY STAR Refrigerators</t>
  </si>
  <si>
    <t xml:space="preserve">  Refrigerator is ENERGY STAR labeled</t>
  </si>
  <si>
    <t xml:space="preserve">  Total refrigerations uses &lt;550 kWh</t>
  </si>
  <si>
    <t>Dryer is ENERGY STAR labeled</t>
  </si>
  <si>
    <t xml:space="preserve">Inspection         </t>
  </si>
  <si>
    <t>ENERGY STAR Clothes Dryers</t>
  </si>
  <si>
    <t>Water Heater Efficiency (Choose ONE):</t>
  </si>
  <si>
    <t xml:space="preserve">  Gas Water Heater (tank or tankless)  (EF) ≥ 0.80</t>
  </si>
  <si>
    <t>ENERGY STAR: Water Heater Selection</t>
  </si>
  <si>
    <t xml:space="preserve">  Whole-Home Gas Tankless    (EF) ≥ 0.94</t>
  </si>
  <si>
    <t>DOE: Water Heater Selection</t>
  </si>
  <si>
    <t xml:space="preserve">  Heat Pump Water Heater       (EF) ≥ 2.0</t>
  </si>
  <si>
    <t>NCSC: Solar Hot Water</t>
  </si>
  <si>
    <t xml:space="preserve">  Solar Water Heater</t>
  </si>
  <si>
    <t>Ground source (geothermal) water heating (Choose ONE):</t>
  </si>
  <si>
    <t>Hot Water with a Geothermal Heat Pump</t>
  </si>
  <si>
    <t xml:space="preserve">  Desuperheater assists provides hot water</t>
  </si>
  <si>
    <t xml:space="preserve">  Geothermal system provides all hot water</t>
  </si>
  <si>
    <t>Energy-efficient hot water distribution system: compact design of conventional system, central manifold distribution system or structured plumbing system.</t>
  </si>
  <si>
    <t>EPA: Efficient Hot Water Delivery</t>
  </si>
  <si>
    <t>Induction Cooktop</t>
  </si>
  <si>
    <t>Consumer Energy: Ranges, Stoves, Ovens</t>
  </si>
  <si>
    <t>Lighting</t>
  </si>
  <si>
    <t>Efficient lighting fixtures and lamps (Choose ONE):</t>
  </si>
  <si>
    <t xml:space="preserve">  &gt;50% of light fixtures are fluorescent fixtures or use CFL/LEDs</t>
  </si>
  <si>
    <t xml:space="preserve">DOE: Lighting </t>
  </si>
  <si>
    <t xml:space="preserve">  &gt;90% of light fixtures are CFL/LEDs</t>
  </si>
  <si>
    <t>Light tubes, cupola or clerestory for daylighting</t>
  </si>
  <si>
    <t>Indoor Lighting controls: manual wall timers, light dimming switches, occupancy or vacancy Sensors. (1 pt per switch, max. 3)</t>
  </si>
  <si>
    <t>1-3</t>
  </si>
  <si>
    <t>Whole Building Design Guide</t>
  </si>
  <si>
    <t># switches</t>
  </si>
  <si>
    <t>DOE: Lighting Contols</t>
  </si>
  <si>
    <t>Switchable Automatic Outdoor Lighting Controls- Motion/Photo Sensors</t>
  </si>
  <si>
    <t>Phantom/Stand by Loads</t>
  </si>
  <si>
    <t>Whole-house automation system</t>
  </si>
  <si>
    <t>Home automation system design: the basics</t>
  </si>
  <si>
    <t>Whole-house energy monitoring system</t>
  </si>
  <si>
    <t>Home energy monitoring by Green Building Advisor</t>
  </si>
  <si>
    <t>Renewables</t>
  </si>
  <si>
    <t>South roof area suitable for future solar hot water or photovoltaic collectors facing within 45° East or West of solar South</t>
  </si>
  <si>
    <t>Chase installed for future Photovoltaic System</t>
  </si>
  <si>
    <t>ENERGY STAR: Renewable Energy Ready Homes</t>
  </si>
  <si>
    <t>Metal conduit installed for future Pholtovoltaic System</t>
  </si>
  <si>
    <t>Renewable Energy system contributes to home's total annual energy use (Choose ONE):</t>
  </si>
  <si>
    <t>Inspection and Signature,
Source Energy and Emissions report with calculations</t>
  </si>
  <si>
    <t>Database of Incentives for Renewable Energy</t>
  </si>
  <si>
    <t xml:space="preserve">  On-site renewable electricity generation</t>
  </si>
  <si>
    <t>1-75</t>
  </si>
  <si>
    <t>NREL: PV Watts Calculator</t>
  </si>
  <si>
    <t xml:space="preserve">Percentage of total annual energy use </t>
  </si>
  <si>
    <t>NCSC: Solar Technologies</t>
  </si>
  <si>
    <t>Renewable energy system offsets 100% of home’s total annual source energy use, PLUS has 2.0 kW additional capacity for charging plug-in hybrid vehicle</t>
  </si>
  <si>
    <t>Chase installed for future Solar Thermal System</t>
  </si>
  <si>
    <t>Run pipes and wiring from the mechanical room to the attic for future Solar Thermal</t>
  </si>
  <si>
    <t>Active solar thermal heating system provides 2% - 100% of space heating needs</t>
  </si>
  <si>
    <t>1-30</t>
  </si>
  <si>
    <t>Percentage provided by Solar Thermal</t>
  </si>
  <si>
    <t>EPA Certified, sealed combustion, wood or pellet based stove designed for space heating- with outside combustion air and gasketed doors.</t>
  </si>
  <si>
    <t>Inspection and signature,
EPA certification must be available</t>
  </si>
  <si>
    <t>Electric Vehicle Charging Station installed</t>
  </si>
  <si>
    <t>EPA: Burnwise</t>
  </si>
  <si>
    <t>Subtotal for Appliances, Lighting, Renewables section (min 3 pts)-------------------------------------</t>
  </si>
  <si>
    <r>
      <t xml:space="preserve"> Indoor Air Quality </t>
    </r>
    <r>
      <rPr>
        <b/>
        <sz val="12"/>
        <color indexed="9"/>
        <rFont val="Arial"/>
        <family val="2"/>
      </rPr>
      <t>(min 9 pts)</t>
    </r>
  </si>
  <si>
    <t>House complies with the EPA Indoor airPLUS Program</t>
  </si>
  <si>
    <t>Copy of documentation indicating compliance</t>
  </si>
  <si>
    <t>EPA Indoor airPlus</t>
  </si>
  <si>
    <t>Contaminant Control</t>
  </si>
  <si>
    <t xml:space="preserve">Attached garage is isolated from house by extensive air-sealing; the garage-to-house pressure is at least 47 Pascals when the house is depressurized to 50 Pascals below ambient
</t>
  </si>
  <si>
    <t>Pressure test results indicating compliance</t>
  </si>
  <si>
    <t>Pascals (42=1 point, 45- 2 points, 47=3 points)</t>
  </si>
  <si>
    <t>Building Science Corp: Airtight Drywall</t>
  </si>
  <si>
    <t>Detached or no garage</t>
  </si>
  <si>
    <t>EPA: Intro to IAQ: Carbon Monoxide</t>
  </si>
  <si>
    <r>
      <t xml:space="preserve">Exhaust fan in attached garage controlled by timer </t>
    </r>
    <r>
      <rPr>
        <sz val="9"/>
        <rFont val="Arial"/>
        <family val="2"/>
      </rPr>
      <t>(100 CFM min)</t>
    </r>
  </si>
  <si>
    <t xml:space="preserve">Protect 100% ducts and returns (floors and ceilings) with a durable covering 
</t>
  </si>
  <si>
    <t>Inspection and Signature</t>
  </si>
  <si>
    <t>Indoor Environmental Quality During Construction Projects</t>
  </si>
  <si>
    <t xml:space="preserve">Filters rated MERV 8 or greater installed on forced air systems; system static pressure must be designed and calculated to perform with the higher efficiency filter installed (Choose ONE):
</t>
  </si>
  <si>
    <t xml:space="preserve">  MERV 8</t>
  </si>
  <si>
    <t>Oikos: Air Filters</t>
  </si>
  <si>
    <t xml:space="preserve">  MERV 11</t>
  </si>
  <si>
    <t xml:space="preserve">  MERV 13 or greater (includes HEPA or "HEPA-like" filters)</t>
  </si>
  <si>
    <t>Install a filter to remove VOCs from the air</t>
  </si>
  <si>
    <r>
      <t>Inspection and</t>
    </r>
    <r>
      <rPr>
        <u/>
        <sz val="9"/>
        <rFont val="Arial"/>
        <family val="2"/>
      </rPr>
      <t xml:space="preserve"> </t>
    </r>
    <r>
      <rPr>
        <sz val="9"/>
        <rFont val="Arial"/>
        <family val="2"/>
      </rPr>
      <t>Signature</t>
    </r>
  </si>
  <si>
    <t>Safe Home Filters</t>
  </si>
  <si>
    <t xml:space="preserve"> Whole house ventilation system:</t>
  </si>
  <si>
    <t xml:space="preserve">  Distributed Ventilation System</t>
  </si>
  <si>
    <t>DOE: Whole House Ventilation Systems</t>
  </si>
  <si>
    <t xml:space="preserve">  Balanced Ventilation System</t>
  </si>
  <si>
    <t xml:space="preserve">  High Efficiency ERV/HRV - greater than 1.5 cfm per watt</t>
  </si>
  <si>
    <t>Third party verification that whole house ventilation system meets within 95-120% of ASHRAE 62.2 2010 or 2013 requirements</t>
  </si>
  <si>
    <t>Exhaust fan upgrades in all full baths (credit available for ALL of the following):</t>
  </si>
  <si>
    <t>Energy Star Exhaust Fans</t>
  </si>
  <si>
    <t xml:space="preserve">  Install ENERGY STAR labeled fans</t>
  </si>
  <si>
    <t>DOE: Spot Ventilation Strategies</t>
  </si>
  <si>
    <t xml:space="preserve">  Rated less than 1 sone</t>
  </si>
  <si>
    <t xml:space="preserve">Inspection, test results </t>
  </si>
  <si>
    <t xml:space="preserve">  Controlled by timer or occupancy sensor</t>
  </si>
  <si>
    <t xml:space="preserve">  Controlled by humidistat</t>
  </si>
  <si>
    <t xml:space="preserve">  Bath fans located directly above the shower enclosure</t>
  </si>
  <si>
    <t xml:space="preserve">  Field test ALL exhaust fans to meet ASHRAE 62.2 standards: Bath - 50 CFM (min.);  Kitchen - 100 CFM (min.)</t>
  </si>
  <si>
    <t xml:space="preserve">Interior relative humidity monitored and controlled (credit available for ALL of the following): </t>
  </si>
  <si>
    <t xml:space="preserve">  HVAC system with dehumidification mode or controls</t>
  </si>
  <si>
    <t xml:space="preserve">  Dehumidification system installed to serve below grade areas</t>
  </si>
  <si>
    <t xml:space="preserve">  Central dehumidification system installed</t>
  </si>
  <si>
    <t>Install CO detector in mechanical equipment area</t>
  </si>
  <si>
    <t>EPA: Carbon Monoxide Detectors</t>
  </si>
  <si>
    <t>Install a low level CO Monitor; at least one per floor</t>
  </si>
  <si>
    <t>Green Building Advisor: Low Level CO Monitors</t>
  </si>
  <si>
    <t>Radon-resistant gas vent system installed to EPA Guidelines
(does not require activation)</t>
  </si>
  <si>
    <t>EPA: Radon Resistant Construction- Basic Techniques</t>
  </si>
  <si>
    <r>
      <t>Alternative termite treatment that uses low toxicity chemicals or eliminates chemical termite treatments</t>
    </r>
    <r>
      <rPr>
        <i/>
        <sz val="10"/>
        <rFont val="Arial"/>
        <family val="2"/>
      </rPr>
      <t xml:space="preserve"> </t>
    </r>
  </si>
  <si>
    <t xml:space="preserve">Signature, type of system </t>
  </si>
  <si>
    <t>EPA: Guide to Building Radon Out</t>
  </si>
  <si>
    <t>IAQ Material Use</t>
  </si>
  <si>
    <t xml:space="preserve">CARB II Compliant products (credit available for ALL of the following): </t>
  </si>
  <si>
    <t>Greenguard: VOCs</t>
  </si>
  <si>
    <t xml:space="preserve">  Kitchen/bath cabinetry/casework          </t>
  </si>
  <si>
    <t>EPA: VOCs</t>
  </si>
  <si>
    <t xml:space="preserve">  Countertops</t>
  </si>
  <si>
    <t>CARB Factsheet</t>
  </si>
  <si>
    <t xml:space="preserve">  Closet shelving</t>
  </si>
  <si>
    <t>CARB Compliance Info for Consumers</t>
  </si>
  <si>
    <t xml:space="preserve">  Interior Trim</t>
  </si>
  <si>
    <t xml:space="preserve">No Added Fomaldehyde/ Ultra-Low Emitting Formaldehyde Materials (1 points) (credit available for ALL of the following): </t>
  </si>
  <si>
    <t>NRDC: Low VOC Products</t>
  </si>
  <si>
    <t xml:space="preserve">Plasticizer-free grout on all ceramic tile with VOC content  &lt;250 g/L       </t>
  </si>
  <si>
    <t xml:space="preserve">Use low toxicity adhesives throughout the home &lt;250 g/L </t>
  </si>
  <si>
    <t>Low VOC Paints and Coatings (Choose ONE):</t>
  </si>
  <si>
    <t xml:space="preserve">  Paints are low VOC, &lt;50 g/L Flats, &lt;150 g/L non-flats</t>
  </si>
  <si>
    <t xml:space="preserve">  All primers, paints and coatings are low VOC, &lt;50 g/L Flats, &lt;150 g/L non-flats, primers &lt;100 g/L</t>
  </si>
  <si>
    <t xml:space="preserve">  All primers, paints and coatings are zero VOC</t>
  </si>
  <si>
    <t xml:space="preserve">  All primers, paint and coatings are non-toxic </t>
  </si>
  <si>
    <t>Low VOC stains and finishes on wood surfaces and flooring: Stains with VOC content &lt;250 g/L, Clear wood finishes with VOC content &lt;275 g/L, pre-finished flooring that is GreenGuard certified</t>
  </si>
  <si>
    <t>ALL carpet is low-VOC and certified by the Carpet &amp; Rug Institute; NO carpet in bathrooms or kitchens</t>
  </si>
  <si>
    <t>No carpeting in the home</t>
  </si>
  <si>
    <t xml:space="preserve">CRI Green Label </t>
  </si>
  <si>
    <t>VOC dissipation prior to dwelling occupancy</t>
  </si>
  <si>
    <t>Subtotal for Indoor Air Quality section (min 9 pts)--------------------------------------</t>
  </si>
  <si>
    <r>
      <t xml:space="preserve"> Materials Opportunities</t>
    </r>
    <r>
      <rPr>
        <b/>
        <sz val="12"/>
        <color indexed="9"/>
        <rFont val="Arial"/>
        <family val="2"/>
      </rPr>
      <t xml:space="preserve"> (min 15 pts)</t>
    </r>
  </si>
  <si>
    <t xml:space="preserve">Home is less than 2500 square feet- 1 points per 100 square foot under 2500 </t>
  </si>
  <si>
    <t>1-24</t>
  </si>
  <si>
    <t>Inspection, Plan Review</t>
  </si>
  <si>
    <t>Conditioned Area of Home</t>
  </si>
  <si>
    <t xml:space="preserve">Construction Material Waste </t>
  </si>
  <si>
    <t>Develop a Construction Waste Management Plan</t>
  </si>
  <si>
    <t>Waste Mgmt. Plan</t>
  </si>
  <si>
    <t>Construction Waste Management Guide</t>
  </si>
  <si>
    <t xml:space="preserve">Construction waste reduction/material reuse (Choose ONE):
</t>
  </si>
  <si>
    <t>Documentation from waste hauler and/or
Calculations used for determining points</t>
  </si>
  <si>
    <r>
      <rPr>
        <i/>
        <sz val="10"/>
        <rFont val="Arial"/>
        <family val="2"/>
      </rPr>
      <t xml:space="preserve">lb/sf construction waste </t>
    </r>
    <r>
      <rPr>
        <sz val="10"/>
        <rFont val="Arial"/>
        <family val="2"/>
      </rPr>
      <t>(1 - 8 pts if below 4.2 lb/sf)</t>
    </r>
    <r>
      <rPr>
        <i/>
        <sz val="10"/>
        <rFont val="Arial"/>
        <family val="2"/>
      </rPr>
      <t xml:space="preserve">
</t>
    </r>
  </si>
  <si>
    <t>1-8</t>
  </si>
  <si>
    <t>EPA Sample Waste Management Plan</t>
  </si>
  <si>
    <t xml:space="preserve">Percent of existing structure reused; 1 pt per 10% reuse 
</t>
  </si>
  <si>
    <t>Central, organized cutting area for project site</t>
  </si>
  <si>
    <t>Framing plan with locations of wall studs, joists, and roof structure with cut list  (applies to site-built and modular framing systems; modular units automatically receive these points)</t>
  </si>
  <si>
    <r>
      <t xml:space="preserve">Signature </t>
    </r>
    <r>
      <rPr>
        <u/>
        <sz val="9"/>
        <rFont val="Arial"/>
        <family val="2"/>
      </rPr>
      <t>or</t>
    </r>
    <r>
      <rPr>
        <sz val="9"/>
        <rFont val="Arial"/>
        <family val="2"/>
      </rPr>
      <t xml:space="preserve"> Inspection;  Framing Plan (if not modular)</t>
    </r>
  </si>
  <si>
    <t>Durability and Moisture Management</t>
  </si>
  <si>
    <t>Capillary break at all wood to concrete connections</t>
  </si>
  <si>
    <t>Capillary Break Specification by Indoor Air Plus</t>
  </si>
  <si>
    <t>Sealed crawlspace with greater than 10 mil poly on floor</t>
  </si>
  <si>
    <t>Advanced Energy's Crawlspace Resources</t>
  </si>
  <si>
    <t>Drainage board for below grade walls</t>
  </si>
  <si>
    <t>ORNL's Foundation Wall Details</t>
  </si>
  <si>
    <t>Continuous foundation drain at outside perimeter edge of footing</t>
  </si>
  <si>
    <t>DOE Foundation wall poster</t>
  </si>
  <si>
    <t>Provide roof drip edge (metal) at ALL roof edges</t>
  </si>
  <si>
    <t>Signature and Inspection where visable.</t>
  </si>
  <si>
    <t>EPA: Roof Drip Edge</t>
  </si>
  <si>
    <t>Roof gutters/downspouts discharge water min. 5 feet from foundation (100%)</t>
  </si>
  <si>
    <t>ORNL Foundation Wall Handbook</t>
  </si>
  <si>
    <t>Final grade slopes 1/2" per ft away from home to 10 ft or a swale</t>
  </si>
  <si>
    <t>EPA: Water Managed Site and Foundation</t>
  </si>
  <si>
    <t xml:space="preserve">Covered entryways for all doors opening into conditioned space.  </t>
  </si>
  <si>
    <t>Rain screen or grooved Weather Resistant Barrier behind the exterior veneer on exposed exterior walls (Min. 90%)</t>
  </si>
  <si>
    <t>Green Building Advisor: All about Rainscreens</t>
  </si>
  <si>
    <t>Rain screen or grooved Weather Resistant Barrier behind the Roof (Min. 90%)</t>
  </si>
  <si>
    <t>Durable exterior cladding (Chose ONE):</t>
  </si>
  <si>
    <t>Inspection and Signature, 
Product Name</t>
  </si>
  <si>
    <t xml:space="preserve">  30 year warranty (min 65%)</t>
  </si>
  <si>
    <t xml:space="preserve">  50 year warranty (min 65%)</t>
  </si>
  <si>
    <t>Durable roofing (Choose ONE):</t>
  </si>
  <si>
    <t xml:space="preserve">  25 year warranty (min 95%)</t>
  </si>
  <si>
    <t xml:space="preserve">  50 year warranty (min 95%)</t>
  </si>
  <si>
    <t xml:space="preserve">Primed backs, edges, and ends of exterior trim (including field cuts)  </t>
  </si>
  <si>
    <t>Fiber cement or composite wood exterior trim, fascia, soffit (Min 90%)</t>
  </si>
  <si>
    <t>Environmentally Preferable Materials</t>
  </si>
  <si>
    <t>Engineered materials used in place of dimensional lumber (min 90%) (credit available for ALL of the following):</t>
  </si>
  <si>
    <t xml:space="preserve">Signature, Inspection where visible </t>
  </si>
  <si>
    <t xml:space="preserve">  Headers (doors, windows, etc.)</t>
  </si>
  <si>
    <t xml:space="preserve">  Roof structural system</t>
  </si>
  <si>
    <t xml:space="preserve">  Floor structural system</t>
  </si>
  <si>
    <t xml:space="preserve">  Interior wall framing</t>
  </si>
  <si>
    <t xml:space="preserve">  Interior Trim    </t>
  </si>
  <si>
    <t>Signature, Inspection where visible;
Product literature available upon request</t>
  </si>
  <si>
    <t>EPA: Choosing Green Materials</t>
  </si>
  <si>
    <t xml:space="preserve">  Concrete  (25% Fly Ash only)</t>
  </si>
  <si>
    <t xml:space="preserve">  Wall framing members </t>
  </si>
  <si>
    <t>USGBC Green Home Guide</t>
  </si>
  <si>
    <t xml:space="preserve">  Floor framing members </t>
  </si>
  <si>
    <t xml:space="preserve">  Roof framing members </t>
  </si>
  <si>
    <t>WNCGBC: Choosing Green Materials</t>
  </si>
  <si>
    <t xml:space="preserve">  Insulation (Min. 50%)</t>
  </si>
  <si>
    <t xml:space="preserve">  Roofing   </t>
  </si>
  <si>
    <t>h</t>
  </si>
  <si>
    <t xml:space="preserve">  Siding</t>
  </si>
  <si>
    <t>i</t>
  </si>
  <si>
    <t xml:space="preserve">  Doors</t>
  </si>
  <si>
    <t>j</t>
  </si>
  <si>
    <t>k</t>
  </si>
  <si>
    <t xml:space="preserve">  Kitchen Cabinetry and Casework  </t>
  </si>
  <si>
    <t>l</t>
  </si>
  <si>
    <t xml:space="preserve">  Interior Trim  </t>
  </si>
  <si>
    <t>m</t>
  </si>
  <si>
    <t xml:space="preserve">  Countertops  </t>
  </si>
  <si>
    <t>n</t>
  </si>
  <si>
    <t xml:space="preserve">  Flooring  (Min. 25%)</t>
  </si>
  <si>
    <t>o</t>
  </si>
  <si>
    <t xml:space="preserve">  Flooring  (Min. 75%)</t>
  </si>
  <si>
    <t>p</t>
  </si>
  <si>
    <t xml:space="preserve">  Decking and Outdoor Structures</t>
  </si>
  <si>
    <t>HCFC-free or Halogenated Flame Retardant-free rigid insulation</t>
  </si>
  <si>
    <t>No Lauan doors, underlayment, or sheathing</t>
  </si>
  <si>
    <t>Project uses no tropical hardwood</t>
  </si>
  <si>
    <t>Accessibility</t>
  </si>
  <si>
    <t>Accessible rooms: all habitable rooms have 34” wide doors;  all hallways are 42” clear, finished</t>
  </si>
  <si>
    <t>NCSU Center For Universal Design Construction Details</t>
  </si>
  <si>
    <t>Accessible bathroom provided on the main floor with blocking for future accessory installations</t>
  </si>
  <si>
    <t>Cabinets and storage shelves between 18"-48" from the floor (min. 50% by volume)</t>
  </si>
  <si>
    <t>NCSU Center For Universal Design Resources</t>
  </si>
  <si>
    <t>Kitchen sink with knee space, and stove top with controls at the front and knee space underneath (or removable cabinet beside or below the stove top)</t>
  </si>
  <si>
    <t>Bedroom storage shelves 18"- 48" from the floor (min. 50% by area)</t>
  </si>
  <si>
    <t>Clothes closet with 32" clear opening (min.) and adjustable hanging rod</t>
  </si>
  <si>
    <t xml:space="preserve">5' turning radius around the bed </t>
  </si>
  <si>
    <t>Doors and faucets use lever handles; cabinet handles are 'C' or 'D' style</t>
  </si>
  <si>
    <t>Electrical panels, thermostats, breaker boxes, and any control panels are located on the main floor (max. 54" to top)</t>
  </si>
  <si>
    <t>Elevator planned for (if home has second floor).  Vertically align one closet on the 2nd floor with one closet on the 1st floor to allow for future installation</t>
  </si>
  <si>
    <t>Elevator installed for accessibility</t>
  </si>
  <si>
    <t>Subtotal of points for Materials section (15 pts min)---------------------------</t>
  </si>
  <si>
    <r>
      <t xml:space="preserve"> Bonus Opportunities</t>
    </r>
    <r>
      <rPr>
        <b/>
        <sz val="12"/>
        <color indexed="9"/>
        <rFont val="Arial"/>
        <family val="2"/>
      </rPr>
      <t xml:space="preserve"> (min 1 pt)</t>
    </r>
  </si>
  <si>
    <t>Provide a Homeowner's Binder that includes at least 5 of the following</t>
  </si>
  <si>
    <t>Signature,
Copy of binder inserts available on request</t>
  </si>
  <si>
    <t>1. List of high performance building features (a copy of their final checklist and HERS certificate)</t>
  </si>
  <si>
    <t>2. Provide local recycling and household hazardous waste contacts.</t>
  </si>
  <si>
    <t>3. List of common hazardous materials often used around the home, and instructions for their proper handling and disposal.</t>
  </si>
  <si>
    <t>WNCGBC Resources</t>
  </si>
  <si>
    <t>4. Information about native landscape materials and/or those that are drought resistant.</t>
  </si>
  <si>
    <t>Green Built NC Resources</t>
  </si>
  <si>
    <t>5. Information about organic pest control, fertilizers, de-icers, and cleaning products.</t>
  </si>
  <si>
    <t>WNC Green Blog Collective</t>
  </si>
  <si>
    <t>6. Product manufacturer’s manuals or product data sheet for installed major equipment, appliances, and fixtures.</t>
  </si>
  <si>
    <t>7. A diagram showing the location of safety valves and controls for major home systems. Minimum systems include HVAC and water distribution.</t>
  </si>
  <si>
    <t>8. Methods of maintaining the building’s relative humidity in the range of 30-60%.</t>
  </si>
  <si>
    <t>9. A list of practices to conserve energy and water usage.</t>
  </si>
  <si>
    <t>10. Provide information on the NC GreenPower Program</t>
  </si>
  <si>
    <t>Kitchen Waste Handling (credit available for ALL of the following):</t>
  </si>
  <si>
    <t>Inpsection</t>
  </si>
  <si>
    <t xml:space="preserve">  Built-in kitchen recycling center </t>
  </si>
  <si>
    <t xml:space="preserve">  Indoor composting system, demonstrated to homeowner</t>
  </si>
  <si>
    <t>Sustainable Building: Home Recycling</t>
  </si>
  <si>
    <t xml:space="preserve">  Provide backyard compost bin or designated compost area with enclosure</t>
  </si>
  <si>
    <t>Integrated Project Management: conduct a preliminary meeting with the key members of the project team as early as practical.  Complete an Green Built Checklist indicating the credit items being targeted, and listing the team member responsible for providing the required documentation for each credit.</t>
  </si>
  <si>
    <t xml:space="preserve">Signature, List of Attendees, meeting dates </t>
  </si>
  <si>
    <t>Whole Building Design Guide Approach</t>
  </si>
  <si>
    <t>Include Green Built North Carolina in project drawings and specifications</t>
  </si>
  <si>
    <t>Copy of Plans</t>
  </si>
  <si>
    <t>Market the Green Built NC program (credit available for ALL of the following):</t>
  </si>
  <si>
    <t>Description of marketing activities, inspection, link to website or copy of ad/article as applicable</t>
  </si>
  <si>
    <t xml:space="preserve">  Green Built pamphlets provided on-site</t>
  </si>
  <si>
    <t>Green Built NC Website</t>
  </si>
  <si>
    <t xml:space="preserve">  Company website or brochure displays Green Built logo</t>
  </si>
  <si>
    <t xml:space="preserve">  Company website includes a page of educational information about 
  green building including the features and benefits of certification</t>
  </si>
  <si>
    <t xml:space="preserve">  Ad or yard sign displays Green Built logo</t>
  </si>
  <si>
    <t xml:space="preserve">  Publish newspaper or magazine article on the home</t>
  </si>
  <si>
    <t xml:space="preserve">  Make presentation on Green Built to group of 10 or more </t>
  </si>
  <si>
    <t xml:space="preserve">  Giving the homeowners a membership to WNCGBC</t>
  </si>
  <si>
    <t xml:space="preserve">  Participate in a Green Building Tour or Parade of Homes</t>
  </si>
  <si>
    <r>
      <t>Builder is a Certified Living Wage Employer</t>
    </r>
    <r>
      <rPr>
        <i/>
        <sz val="10"/>
        <rFont val="Arial"/>
        <family val="2"/>
      </rPr>
      <t/>
    </r>
  </si>
  <si>
    <t>listed on website</t>
  </si>
  <si>
    <t>Just Economics</t>
  </si>
  <si>
    <t>Subtotal of points for Bonus section (min 1 pt) -----------------------</t>
  </si>
  <si>
    <t>EPA's Renewable Energy Ready Home Solar Photolvaltaic Checklist</t>
  </si>
  <si>
    <t>Foundation Systems - Limit TWO per home (homes with only one foundation type: see comment box)</t>
  </si>
  <si>
    <t>copy of documentation indicating compliance</t>
  </si>
  <si>
    <t>Energy Star Guidelines</t>
  </si>
  <si>
    <t>OR FOR NET ZERO READY CERTIFICATION: 
a) HERS 55 or lower 
b) South roof area suitable for future photovoltaic collectors facing within 45° East or West of solar South and free of shade
c) A minimum of 110 sq.ft of roof area per 2000 sq.ft of conditioned area
d) Chase and 3/4 inch metal conduit installed</t>
  </si>
  <si>
    <t>NREL's Fact Sheet on Spot Ventilation</t>
  </si>
  <si>
    <t>Weather Resistant Barriers DOE Factsheet</t>
  </si>
  <si>
    <r>
      <t xml:space="preserve">Seal all ductwork joints and penetrations with low toxic mastic (aerosolized sealant allowed for existing homes).  Test all air distribution systems (at 25 Pascals) to have no more than 4% leakage to the outside </t>
    </r>
    <r>
      <rPr>
        <u/>
        <sz val="9.5"/>
        <rFont val="Arial"/>
        <family val="2"/>
      </rPr>
      <t>and</t>
    </r>
    <r>
      <rPr>
        <sz val="9.5"/>
        <rFont val="Arial"/>
        <family val="2"/>
      </rPr>
      <t xml:space="preserve"> no more than 8% total leakage (measured in CFM of leakage per conditioned square footage) at final or inspection OR Rough-in testing of less than 4% total leakage if all ducts are in conditioned space.</t>
    </r>
  </si>
  <si>
    <t>DOE: Energy Efficient Window Treatments</t>
  </si>
  <si>
    <t>Rapidly Renewable, Recycled Content, Third Party Certified FSC, Locally Produced or Salvaged Materials:
(credit available for ALL of the following):</t>
  </si>
  <si>
    <t>q</t>
  </si>
  <si>
    <t xml:space="preserve">  Other- explain in comments for approval</t>
  </si>
  <si>
    <t>For homes in Radon Zone 1, follow the EPA's guidelines for radon resistant construction and perform a passive test OR have an active radon test done by a Certified Radon Measurement Professional.  For homes in Radon Zone 2-3 a passive test is required. All homes must test to be below 4.0 pCi/L.</t>
  </si>
  <si>
    <t>Whole-house off switch (Choose ONE):</t>
  </si>
  <si>
    <t xml:space="preserve"> Lighting only</t>
  </si>
  <si>
    <t xml:space="preserve"> Lighting and designated electrical items to reduce phantom loads</t>
  </si>
  <si>
    <t>B20 blend biodiesel used for diesel fueled construction equipment</t>
  </si>
  <si>
    <t xml:space="preserve">  Exterior Wall framing</t>
  </si>
  <si>
    <t xml:space="preserve">  Heat Pump Water Heater       (EF) ≥ 3.0</t>
  </si>
  <si>
    <t xml:space="preserve">Fan has an Electronically Commutated (ECM) Motor </t>
  </si>
  <si>
    <t>ECM Motor</t>
  </si>
  <si>
    <t>wwwPluginNC.com</t>
  </si>
  <si>
    <t>Version 2 Updated 6.15.17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</si>
</sst>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84">
    <font>
      <sz val="11"/>
      <color theme="1"/>
      <name val="Calibri"/>
      <family val="2"/>
      <scheme val="minor"/>
    </font>
    <font>
      <b/>
      <sz val="48"/>
      <color indexed="9"/>
      <name val="Times New Roman"/>
      <family val="1"/>
    </font>
    <font>
      <sz val="10"/>
      <name val="Arial"/>
      <family val="2"/>
    </font>
    <font>
      <sz val="11"/>
      <name val="Arial"/>
      <family val="2"/>
    </font>
    <font>
      <b/>
      <sz val="28"/>
      <color indexed="9"/>
      <name val="Times New Roman"/>
      <family val="1"/>
    </font>
    <font>
      <sz val="28"/>
      <color indexed="9"/>
      <name val="Arial"/>
      <family val="2"/>
    </font>
    <font>
      <b/>
      <i/>
      <sz val="18"/>
      <color indexed="9"/>
      <name val="Times New Roman"/>
      <family val="1"/>
    </font>
    <font>
      <sz val="20"/>
      <color indexed="9"/>
      <name val="Arial"/>
      <family val="2"/>
    </font>
    <font>
      <u/>
      <sz val="10"/>
      <color indexed="12"/>
      <name val="Arial"/>
      <family val="2"/>
    </font>
    <font>
      <b/>
      <sz val="14"/>
      <name val="Arie"/>
    </font>
    <font>
      <b/>
      <sz val="9"/>
      <name val="Arie"/>
    </font>
    <font>
      <b/>
      <sz val="10"/>
      <name val="Arial"/>
      <family val="2"/>
    </font>
    <font>
      <sz val="14"/>
      <name val="Arie"/>
    </font>
    <font>
      <sz val="10"/>
      <name val="Arie"/>
    </font>
    <font>
      <sz val="14"/>
      <color theme="1"/>
      <name val="Arie"/>
    </font>
    <font>
      <b/>
      <sz val="10"/>
      <name val="Arie"/>
    </font>
    <font>
      <b/>
      <sz val="12"/>
      <color theme="1"/>
      <name val="Arie"/>
    </font>
    <font>
      <sz val="14"/>
      <name val="Arial"/>
      <family val="2"/>
    </font>
    <font>
      <b/>
      <sz val="11"/>
      <name val="Arial"/>
      <family val="2"/>
    </font>
    <font>
      <b/>
      <sz val="11"/>
      <color rgb="FFFF0000"/>
      <name val="Arial"/>
      <family val="2"/>
    </font>
    <font>
      <sz val="12"/>
      <name val="Arial"/>
      <family val="2"/>
    </font>
    <font>
      <sz val="12"/>
      <color theme="1"/>
      <name val="Arial"/>
      <family val="2"/>
    </font>
    <font>
      <b/>
      <sz val="12"/>
      <color rgb="FF008000"/>
      <name val="Arial"/>
      <family val="2"/>
    </font>
    <font>
      <b/>
      <i/>
      <sz val="18"/>
      <color indexed="13"/>
      <name val="Times New Roman"/>
      <family val="1"/>
    </font>
    <font>
      <sz val="20"/>
      <name val="Arial"/>
      <family val="2"/>
    </font>
    <font>
      <b/>
      <i/>
      <sz val="10"/>
      <color indexed="9"/>
      <name val="Arial"/>
      <family val="2"/>
    </font>
    <font>
      <b/>
      <sz val="11"/>
      <color indexed="9"/>
      <name val="Arial"/>
      <family val="2"/>
    </font>
    <font>
      <b/>
      <sz val="14"/>
      <color indexed="9"/>
      <name val="Arial"/>
      <family val="2"/>
    </font>
    <font>
      <sz val="11"/>
      <color theme="1"/>
      <name val="Arial"/>
      <family val="2"/>
    </font>
    <font>
      <b/>
      <sz val="10"/>
      <color rgb="FF008000"/>
      <name val="Arial"/>
      <family val="2"/>
    </font>
    <font>
      <b/>
      <sz val="18"/>
      <color indexed="9"/>
      <name val="Times New Roman"/>
      <family val="1"/>
    </font>
    <font>
      <sz val="10"/>
      <color theme="1"/>
      <name val="Arial"/>
      <family val="2"/>
    </font>
    <font>
      <u/>
      <sz val="10"/>
      <name val="Arial"/>
      <family val="2"/>
    </font>
    <font>
      <sz val="11"/>
      <color rgb="FFFF0000"/>
      <name val="Arial"/>
      <family val="2"/>
    </font>
    <font>
      <b/>
      <i/>
      <sz val="10"/>
      <color indexed="17"/>
      <name val="Arial"/>
      <family val="2"/>
    </font>
    <font>
      <b/>
      <i/>
      <sz val="10"/>
      <name val="Arial"/>
      <family val="2"/>
    </font>
    <font>
      <b/>
      <sz val="12"/>
      <name val="Arial"/>
      <family val="2"/>
    </font>
    <font>
      <b/>
      <sz val="16"/>
      <color indexed="9"/>
      <name val="Times New Roman"/>
      <family val="1"/>
    </font>
    <font>
      <sz val="16"/>
      <name val="Arial"/>
      <family val="2"/>
    </font>
    <font>
      <sz val="18"/>
      <color theme="1"/>
      <name val="Arial"/>
      <family val="2"/>
    </font>
    <font>
      <sz val="10"/>
      <color indexed="18"/>
      <name val="Arial"/>
      <family val="2"/>
    </font>
    <font>
      <b/>
      <sz val="20"/>
      <color indexed="9"/>
      <name val="Arial"/>
      <family val="2"/>
    </font>
    <font>
      <sz val="10"/>
      <color indexed="9"/>
      <name val="Arial"/>
      <family val="2"/>
    </font>
    <font>
      <b/>
      <sz val="10"/>
      <color indexed="9"/>
      <name val="Arial"/>
      <family val="2"/>
    </font>
    <font>
      <u/>
      <sz val="10"/>
      <color indexed="9"/>
      <name val="Arial"/>
      <family val="2"/>
    </font>
    <font>
      <b/>
      <u/>
      <sz val="12"/>
      <name val="Arial"/>
      <family val="2"/>
    </font>
    <font>
      <b/>
      <sz val="9"/>
      <name val="Arial"/>
      <family val="2"/>
    </font>
    <font>
      <b/>
      <sz val="9"/>
      <color indexed="63"/>
      <name val="Arial"/>
      <family val="2"/>
    </font>
    <font>
      <b/>
      <u/>
      <sz val="9"/>
      <name val="Arial"/>
      <family val="2"/>
    </font>
    <font>
      <b/>
      <sz val="14"/>
      <name val="Arial"/>
      <family val="2"/>
    </font>
    <font>
      <b/>
      <u/>
      <sz val="10"/>
      <name val="Arial"/>
      <family val="2"/>
    </font>
    <font>
      <b/>
      <sz val="12"/>
      <color indexed="9"/>
      <name val="Arial"/>
      <family val="2"/>
    </font>
    <font>
      <sz val="14"/>
      <color indexed="8"/>
      <name val="Arial"/>
      <family val="2"/>
    </font>
    <font>
      <b/>
      <sz val="11"/>
      <color rgb="FF008000"/>
      <name val="Arial"/>
      <family val="2"/>
    </font>
    <font>
      <b/>
      <u/>
      <sz val="11"/>
      <color indexed="17"/>
      <name val="Arial"/>
      <family val="2"/>
    </font>
    <font>
      <b/>
      <u/>
      <sz val="16"/>
      <color indexed="9"/>
      <name val="Arial"/>
      <family val="2"/>
    </font>
    <font>
      <sz val="9"/>
      <name val="Arial"/>
      <family val="2"/>
    </font>
    <font>
      <sz val="9.5"/>
      <name val="Arial"/>
      <family val="2"/>
    </font>
    <font>
      <sz val="11"/>
      <color rgb="FFC00000"/>
      <name val="Arial"/>
      <family val="2"/>
    </font>
    <font>
      <u/>
      <sz val="9.5"/>
      <name val="Arial"/>
      <family val="2"/>
    </font>
    <font>
      <b/>
      <sz val="11"/>
      <color rgb="FFC00000"/>
      <name val="Arial"/>
      <family val="2"/>
    </font>
    <font>
      <sz val="10"/>
      <color rgb="FFC00000"/>
      <name val="Arial"/>
      <family val="2"/>
    </font>
    <font>
      <sz val="9.5"/>
      <color indexed="8"/>
      <name val="Arial"/>
      <family val="2"/>
    </font>
    <font>
      <b/>
      <sz val="16"/>
      <color indexed="9"/>
      <name val="Arial"/>
      <family val="2"/>
    </font>
    <font>
      <sz val="8"/>
      <name val="Arial"/>
      <family val="2"/>
    </font>
    <font>
      <b/>
      <sz val="8"/>
      <name val="Arial"/>
      <family val="2"/>
    </font>
    <font>
      <sz val="10"/>
      <color indexed="8"/>
      <name val="Arial"/>
      <family val="2"/>
    </font>
    <font>
      <u/>
      <sz val="9"/>
      <name val="Arial"/>
      <family val="2"/>
    </font>
    <font>
      <sz val="11"/>
      <color indexed="10"/>
      <name val="Arial"/>
      <family val="2"/>
    </font>
    <font>
      <sz val="10"/>
      <color indexed="17"/>
      <name val="Arial"/>
      <family val="2"/>
    </font>
    <font>
      <b/>
      <sz val="11"/>
      <color indexed="17"/>
      <name val="Arial"/>
      <family val="2"/>
    </font>
    <font>
      <sz val="10"/>
      <name val="Calibri"/>
      <family val="2"/>
    </font>
    <font>
      <b/>
      <sz val="11"/>
      <color indexed="58"/>
      <name val="Arial"/>
      <family val="2"/>
    </font>
    <font>
      <b/>
      <sz val="10"/>
      <color indexed="58"/>
      <name val="Arial"/>
      <family val="2"/>
    </font>
    <font>
      <b/>
      <sz val="10"/>
      <color indexed="17"/>
      <name val="Arial"/>
      <family val="2"/>
    </font>
    <font>
      <b/>
      <sz val="14.5"/>
      <color indexed="9"/>
      <name val="Arial"/>
      <family val="2"/>
    </font>
    <font>
      <sz val="11"/>
      <color indexed="17"/>
      <name val="Arial"/>
      <family val="2"/>
    </font>
    <font>
      <sz val="10"/>
      <color indexed="58"/>
      <name val="Arial"/>
      <family val="2"/>
    </font>
    <font>
      <i/>
      <sz val="10"/>
      <name val="Arial"/>
      <family val="2"/>
    </font>
    <font>
      <sz val="7"/>
      <name val="Arial"/>
      <family val="2"/>
    </font>
    <font>
      <b/>
      <sz val="9"/>
      <color indexed="81"/>
      <name val="Tahoma"/>
      <family val="2"/>
    </font>
    <font>
      <sz val="9"/>
      <color indexed="81"/>
      <name val="Tahoma"/>
      <family val="2"/>
    </font>
    <font>
      <sz val="9"/>
      <color theme="1"/>
      <name val="Arial"/>
      <family val="2"/>
    </font>
    <font>
      <sz val="11"/>
      <name val="Calibri"/>
      <family val="2"/>
      <scheme val="minor"/>
    </font>
  </fonts>
  <fills count="19">
    <fill>
      <patternFill patternType="none"/>
    </fill>
    <fill>
      <patternFill patternType="gray125"/>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2"/>
        <bgColor indexed="64"/>
      </patternFill>
    </fill>
    <fill>
      <patternFill patternType="solid">
        <fgColor indexed="48"/>
        <bgColor indexed="64"/>
      </patternFill>
    </fill>
    <fill>
      <patternFill patternType="solid">
        <fgColor indexed="31"/>
        <bgColor indexed="64"/>
      </patternFill>
    </fill>
    <fill>
      <patternFill patternType="solid">
        <fgColor indexed="43"/>
        <bgColor indexed="64"/>
      </patternFill>
    </fill>
    <fill>
      <patternFill patternType="solid">
        <fgColor theme="8" tint="0.79998168889431442"/>
        <bgColor indexed="64"/>
      </patternFill>
    </fill>
    <fill>
      <patternFill patternType="solid">
        <fgColor indexed="42"/>
        <bgColor indexed="64"/>
      </patternFill>
    </fill>
    <fill>
      <patternFill patternType="solid">
        <fgColor rgb="FFFFFF99"/>
        <bgColor indexed="64"/>
      </patternFill>
    </fill>
    <fill>
      <patternFill patternType="solid">
        <fgColor rgb="FFCCFECC"/>
        <bgColor indexed="64"/>
      </patternFill>
    </fill>
    <fill>
      <patternFill patternType="solid">
        <fgColor indexed="10"/>
        <bgColor indexed="64"/>
      </patternFill>
    </fill>
    <fill>
      <patternFill patternType="solid">
        <fgColor indexed="15"/>
        <bgColor indexed="64"/>
      </patternFill>
    </fill>
    <fill>
      <patternFill patternType="solid">
        <fgColor theme="6" tint="0.59999389629810485"/>
        <bgColor indexed="64"/>
      </patternFill>
    </fill>
    <fill>
      <patternFill patternType="solid">
        <fgColor indexed="26"/>
        <bgColor indexed="64"/>
      </patternFill>
    </fill>
    <fill>
      <patternFill patternType="solid">
        <fgColor theme="8"/>
        <bgColor indexed="64"/>
      </patternFill>
    </fill>
  </fills>
  <borders count="1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top style="thick">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style="thick">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ck">
        <color indexed="64"/>
      </top>
      <bottom style="thick">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thick">
        <color indexed="64"/>
      </top>
      <bottom style="thick">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338">
    <xf numFmtId="0" fontId="0" fillId="0" borderId="0" xfId="0"/>
    <xf numFmtId="0" fontId="3" fillId="0" borderId="2" xfId="0" applyFont="1" applyFill="1" applyBorder="1" applyProtection="1">
      <protection locked="0"/>
    </xf>
    <xf numFmtId="0" fontId="2" fillId="0" borderId="2" xfId="0" applyFont="1" applyFill="1" applyBorder="1" applyProtection="1">
      <protection locked="0"/>
    </xf>
    <xf numFmtId="0" fontId="3" fillId="0" borderId="2" xfId="0" applyFont="1" applyBorder="1" applyProtection="1">
      <protection locked="0"/>
    </xf>
    <xf numFmtId="0" fontId="3" fillId="0" borderId="0" xfId="0" applyFont="1" applyFill="1" applyBorder="1" applyProtection="1">
      <protection locked="0"/>
    </xf>
    <xf numFmtId="0" fontId="2" fillId="0" borderId="0" xfId="0" applyFont="1" applyFill="1" applyBorder="1" applyProtection="1">
      <protection locked="0"/>
    </xf>
    <xf numFmtId="0" fontId="3" fillId="0" borderId="0" xfId="0" applyFont="1" applyBorder="1" applyProtection="1">
      <protection locked="0"/>
    </xf>
    <xf numFmtId="0" fontId="12" fillId="0" borderId="0" xfId="0" applyFont="1" applyFill="1" applyBorder="1" applyProtection="1">
      <protection locked="0"/>
    </xf>
    <xf numFmtId="0" fontId="13" fillId="0" borderId="0" xfId="0" applyFont="1" applyFill="1" applyBorder="1" applyProtection="1">
      <protection locked="0"/>
    </xf>
    <xf numFmtId="0" fontId="12" fillId="0" borderId="0" xfId="0" applyFont="1" applyBorder="1" applyProtection="1">
      <protection locked="0"/>
    </xf>
    <xf numFmtId="0" fontId="15" fillId="0" borderId="14" xfId="0" applyFont="1" applyBorder="1" applyAlignment="1" applyProtection="1">
      <alignment vertical="center" wrapText="1"/>
      <protection locked="0"/>
    </xf>
    <xf numFmtId="0" fontId="11" fillId="0" borderId="15" xfId="0" applyNumberFormat="1" applyFont="1" applyBorder="1" applyAlignment="1" applyProtection="1">
      <alignment horizontal="left" vertical="center" wrapText="1"/>
      <protection locked="0"/>
    </xf>
    <xf numFmtId="0" fontId="12" fillId="0" borderId="9" xfId="0" applyFont="1" applyBorder="1" applyAlignment="1" applyProtection="1">
      <alignment horizontal="left"/>
      <protection locked="0"/>
    </xf>
    <xf numFmtId="0" fontId="2" fillId="0" borderId="10" xfId="0" applyNumberFormat="1" applyFont="1" applyBorder="1" applyAlignment="1" applyProtection="1">
      <alignment horizontal="left" vertical="center" wrapText="1"/>
      <protection locked="0"/>
    </xf>
    <xf numFmtId="0" fontId="18" fillId="0" borderId="0" xfId="0" applyFont="1" applyFill="1" applyBorder="1" applyProtection="1">
      <protection locked="0"/>
    </xf>
    <xf numFmtId="0" fontId="11" fillId="0" borderId="0" xfId="0" applyFont="1" applyFill="1" applyBorder="1" applyProtection="1">
      <protection locked="0"/>
    </xf>
    <xf numFmtId="0" fontId="19" fillId="0" borderId="0" xfId="0" applyFont="1" applyFill="1" applyBorder="1" applyProtection="1">
      <protection locked="0"/>
    </xf>
    <xf numFmtId="0" fontId="19" fillId="0" borderId="0" xfId="0" applyFont="1" applyBorder="1" applyProtection="1">
      <protection locked="0"/>
    </xf>
    <xf numFmtId="0" fontId="20" fillId="0" borderId="0" xfId="0" applyFont="1" applyFill="1" applyBorder="1" applyProtection="1">
      <protection locked="0"/>
    </xf>
    <xf numFmtId="0" fontId="20" fillId="0" borderId="0" xfId="0" applyFont="1" applyBorder="1" applyProtection="1">
      <protection locked="0"/>
    </xf>
    <xf numFmtId="0" fontId="21" fillId="3" borderId="4" xfId="1" applyFont="1" applyFill="1" applyBorder="1" applyAlignment="1" applyProtection="1">
      <alignment horizontal="left"/>
      <protection locked="0"/>
    </xf>
    <xf numFmtId="0" fontId="20" fillId="0" borderId="0" xfId="0" applyFont="1" applyBorder="1" applyAlignment="1"/>
    <xf numFmtId="0" fontId="20" fillId="0" borderId="0" xfId="0" applyFont="1" applyBorder="1" applyAlignment="1">
      <alignment horizontal="left" vertical="center"/>
    </xf>
    <xf numFmtId="0" fontId="20" fillId="0" borderId="0" xfId="0" applyNumberFormat="1" applyFont="1" applyBorder="1" applyAlignment="1">
      <alignment horizontal="center" vertical="center"/>
    </xf>
    <xf numFmtId="0" fontId="22" fillId="0" borderId="0" xfId="0" applyFont="1" applyBorder="1" applyAlignment="1"/>
    <xf numFmtId="0" fontId="2" fillId="0" borderId="5" xfId="0" applyNumberFormat="1" applyFont="1" applyBorder="1" applyAlignment="1">
      <alignment horizontal="left" vertical="center" wrapText="1"/>
    </xf>
    <xf numFmtId="0" fontId="28"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protection locked="0"/>
    </xf>
    <xf numFmtId="0" fontId="0" fillId="0" borderId="2" xfId="0" applyFill="1" applyBorder="1" applyAlignment="1" applyProtection="1">
      <alignment horizontal="left" vertical="center"/>
      <protection locked="0"/>
    </xf>
    <xf numFmtId="0" fontId="0" fillId="0" borderId="2" xfId="0" applyFill="1" applyBorder="1" applyAlignment="1" applyProtection="1">
      <alignment horizontal="center"/>
      <protection locked="0"/>
    </xf>
    <xf numFmtId="0" fontId="0" fillId="0" borderId="2" xfId="0" applyFill="1" applyBorder="1" applyAlignment="1" applyProtection="1">
      <protection locked="0"/>
    </xf>
    <xf numFmtId="0" fontId="0" fillId="0" borderId="2" xfId="0" applyNumberFormat="1" applyFill="1" applyBorder="1" applyAlignment="1" applyProtection="1">
      <alignment horizontal="center" vertical="center"/>
      <protection locked="0"/>
    </xf>
    <xf numFmtId="0" fontId="29" fillId="0" borderId="2" xfId="0" applyFont="1" applyFill="1" applyBorder="1" applyAlignment="1" applyProtection="1">
      <protection locked="0"/>
    </xf>
    <xf numFmtId="0" fontId="2" fillId="0" borderId="3" xfId="0" applyNumberFormat="1" applyFont="1" applyFill="1" applyBorder="1" applyAlignment="1" applyProtection="1">
      <alignment horizontal="left" vertical="center" wrapText="1"/>
      <protection locked="0"/>
    </xf>
    <xf numFmtId="0" fontId="31" fillId="0" borderId="4" xfId="0" applyFont="1" applyBorder="1" applyAlignment="1" applyProtection="1">
      <alignment horizontal="left" vertical="center"/>
      <protection locked="0"/>
    </xf>
    <xf numFmtId="0" fontId="33" fillId="0" borderId="0" xfId="0" applyFont="1" applyFill="1" applyBorder="1" applyProtection="1">
      <protection locked="0"/>
    </xf>
    <xf numFmtId="0" fontId="33" fillId="0" borderId="0" xfId="0" applyFont="1" applyBorder="1" applyProtection="1">
      <protection locked="0"/>
    </xf>
    <xf numFmtId="0" fontId="31" fillId="0" borderId="11" xfId="0" applyFont="1" applyBorder="1" applyAlignment="1" applyProtection="1">
      <alignment horizontal="left" vertical="center"/>
      <protection locked="0"/>
    </xf>
    <xf numFmtId="0" fontId="2" fillId="0" borderId="0" xfId="0" applyFont="1" applyFill="1" applyAlignment="1" applyProtection="1">
      <alignment vertical="top" wrapText="1"/>
      <protection locked="0"/>
    </xf>
    <xf numFmtId="0" fontId="3" fillId="0" borderId="0" xfId="0" applyFont="1" applyFill="1" applyBorder="1" applyAlignment="1" applyProtection="1">
      <alignment vertical="top"/>
      <protection locked="0"/>
    </xf>
    <xf numFmtId="0" fontId="3" fillId="0" borderId="0" xfId="0" applyFont="1" applyBorder="1" applyAlignment="1" applyProtection="1">
      <alignment vertical="top"/>
      <protection locked="0"/>
    </xf>
    <xf numFmtId="49" fontId="28" fillId="0" borderId="11" xfId="0" quotePrefix="1" applyNumberFormat="1" applyFont="1" applyBorder="1" applyAlignment="1" applyProtection="1">
      <alignment horizontal="center" vertical="center"/>
      <protection locked="0"/>
    </xf>
    <xf numFmtId="0" fontId="20" fillId="0" borderId="12"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11" fillId="0" borderId="0" xfId="0" applyFont="1" applyBorder="1" applyAlignment="1" applyProtection="1">
      <alignment horizontal="left" vertical="center" wrapText="1"/>
      <protection locked="0"/>
    </xf>
    <xf numFmtId="0" fontId="11"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0" fillId="0" borderId="0" xfId="0" applyBorder="1" applyAlignment="1" applyProtection="1">
      <protection locked="0"/>
    </xf>
    <xf numFmtId="0" fontId="2" fillId="0" borderId="0" xfId="0" applyFont="1" applyBorder="1" applyAlignment="1" applyProtection="1">
      <alignment horizontal="left" vertical="top" wrapText="1"/>
      <protection locked="0"/>
    </xf>
    <xf numFmtId="0" fontId="2" fillId="0" borderId="5" xfId="0" applyNumberFormat="1" applyFont="1" applyBorder="1" applyAlignment="1" applyProtection="1">
      <alignment horizontal="left" vertical="center" wrapText="1"/>
      <protection locked="0"/>
    </xf>
    <xf numFmtId="49" fontId="21" fillId="0" borderId="4"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top"/>
      <protection locked="0"/>
    </xf>
    <xf numFmtId="49" fontId="21" fillId="0" borderId="4"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top"/>
      <protection locked="0"/>
    </xf>
    <xf numFmtId="49" fontId="28" fillId="0" borderId="16" xfId="0" applyNumberFormat="1" applyFont="1" applyBorder="1" applyAlignment="1" applyProtection="1">
      <alignment horizontal="center" vertical="center"/>
      <protection locked="0"/>
    </xf>
    <xf numFmtId="0" fontId="20" fillId="0" borderId="17" xfId="0" applyFont="1" applyFill="1" applyBorder="1" applyAlignment="1" applyProtection="1">
      <alignment horizontal="left" vertical="center"/>
      <protection locked="0"/>
    </xf>
    <xf numFmtId="0" fontId="2" fillId="0" borderId="25"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2" fillId="0" borderId="0" xfId="0" applyFont="1" applyBorder="1" applyAlignment="1" applyProtection="1">
      <protection locked="0"/>
    </xf>
    <xf numFmtId="0" fontId="2" fillId="0" borderId="0" xfId="0" applyFont="1" applyBorder="1" applyAlignment="1" applyProtection="1">
      <alignment horizontal="left" vertical="top"/>
      <protection locked="0"/>
    </xf>
    <xf numFmtId="49" fontId="39" fillId="0" borderId="4" xfId="0" applyNumberFormat="1" applyFont="1" applyBorder="1" applyAlignment="1" applyProtection="1">
      <alignment horizontal="center"/>
      <protection locked="0"/>
    </xf>
    <xf numFmtId="49" fontId="28" fillId="0" borderId="29" xfId="0" applyNumberFormat="1" applyFont="1" applyBorder="1" applyAlignment="1" applyProtection="1">
      <alignment horizontal="center" vertical="center"/>
      <protection locked="0"/>
    </xf>
    <xf numFmtId="0" fontId="2" fillId="0" borderId="34" xfId="0" applyFont="1" applyBorder="1" applyAlignment="1" applyProtection="1">
      <alignment horizontal="center" vertical="center"/>
    </xf>
    <xf numFmtId="0" fontId="42" fillId="7" borderId="22" xfId="0" applyFont="1" applyFill="1" applyBorder="1" applyAlignment="1" applyProtection="1">
      <alignment horizontal="center" vertical="center" wrapText="1"/>
    </xf>
    <xf numFmtId="0" fontId="2" fillId="8" borderId="35" xfId="0" applyNumberFormat="1" applyFont="1" applyFill="1" applyBorder="1" applyAlignment="1" applyProtection="1">
      <alignment horizontal="left" vertical="center" wrapText="1"/>
    </xf>
    <xf numFmtId="0" fontId="3" fillId="0" borderId="0" xfId="0" applyFont="1" applyFill="1" applyBorder="1" applyProtection="1"/>
    <xf numFmtId="0" fontId="2" fillId="0" borderId="0" xfId="0" applyFont="1" applyFill="1" applyBorder="1" applyProtection="1"/>
    <xf numFmtId="0" fontId="3" fillId="0" borderId="0" xfId="0" applyFont="1" applyBorder="1" applyProtection="1"/>
    <xf numFmtId="0" fontId="28" fillId="0" borderId="1" xfId="0" applyFont="1" applyFill="1" applyBorder="1" applyProtection="1"/>
    <xf numFmtId="0" fontId="3" fillId="0" borderId="2" xfId="0" applyFont="1" applyFill="1" applyBorder="1" applyProtection="1"/>
    <xf numFmtId="0" fontId="3" fillId="0" borderId="2" xfId="0" applyFont="1" applyBorder="1" applyProtection="1"/>
    <xf numFmtId="0" fontId="3" fillId="0" borderId="2" xfId="0" applyFont="1" applyBorder="1" applyAlignment="1" applyProtection="1">
      <alignment horizontal="left" vertical="center"/>
    </xf>
    <xf numFmtId="0" fontId="3" fillId="0" borderId="2" xfId="0" applyFont="1" applyBorder="1" applyAlignment="1" applyProtection="1">
      <alignment horizontal="center" vertical="top"/>
    </xf>
    <xf numFmtId="0" fontId="45" fillId="0" borderId="2" xfId="1" applyFont="1" applyBorder="1" applyAlignment="1" applyProtection="1">
      <alignment horizontal="right" vertical="center" wrapText="1" indent="1"/>
    </xf>
    <xf numFmtId="0" fontId="46" fillId="0" borderId="38" xfId="0" applyFont="1" applyBorder="1" applyAlignment="1" applyProtection="1">
      <alignment horizontal="center" vertical="center"/>
    </xf>
    <xf numFmtId="0" fontId="47" fillId="0" borderId="38" xfId="0" applyFont="1" applyBorder="1" applyAlignment="1" applyProtection="1">
      <alignment horizontal="center" vertical="center"/>
    </xf>
    <xf numFmtId="0" fontId="2" fillId="0" borderId="39" xfId="0" applyNumberFormat="1" applyFont="1" applyBorder="1" applyAlignment="1" applyProtection="1">
      <alignment horizontal="left" vertical="center" wrapText="1"/>
    </xf>
    <xf numFmtId="0" fontId="3" fillId="0" borderId="0" xfId="0" applyFont="1" applyFill="1" applyProtection="1"/>
    <xf numFmtId="0" fontId="2" fillId="0" borderId="0" xfId="0" applyFont="1" applyFill="1" applyProtection="1"/>
    <xf numFmtId="0" fontId="3" fillId="0" borderId="0" xfId="0" applyFont="1" applyProtection="1"/>
    <xf numFmtId="0" fontId="28" fillId="8" borderId="4" xfId="0" applyFont="1" applyFill="1" applyBorder="1" applyAlignment="1" applyProtection="1">
      <alignment vertical="center"/>
    </xf>
    <xf numFmtId="0" fontId="3" fillId="8" borderId="0" xfId="0" applyFont="1" applyFill="1" applyBorder="1" applyAlignment="1" applyProtection="1">
      <alignment vertical="center"/>
    </xf>
    <xf numFmtId="0" fontId="3" fillId="8" borderId="0" xfId="0" applyFont="1" applyFill="1" applyBorder="1" applyAlignment="1" applyProtection="1">
      <alignment horizontal="left" vertical="center"/>
    </xf>
    <xf numFmtId="0" fontId="3" fillId="8" borderId="0" xfId="0" applyFont="1" applyFill="1" applyBorder="1" applyAlignment="1" applyProtection="1">
      <alignment horizontal="center" vertical="center"/>
    </xf>
    <xf numFmtId="0" fontId="45" fillId="8" borderId="0" xfId="1" applyFont="1" applyFill="1" applyBorder="1" applyAlignment="1" applyProtection="1">
      <alignment horizontal="right" vertical="center" indent="1"/>
    </xf>
    <xf numFmtId="0" fontId="49" fillId="8" borderId="38" xfId="0" applyNumberFormat="1" applyFont="1" applyFill="1" applyBorder="1" applyAlignment="1" applyProtection="1">
      <alignment horizontal="center" vertical="center"/>
    </xf>
    <xf numFmtId="0" fontId="36" fillId="8" borderId="38" xfId="0" applyFont="1" applyFill="1" applyBorder="1" applyAlignment="1" applyProtection="1">
      <alignment horizontal="center" vertical="center"/>
    </xf>
    <xf numFmtId="0" fontId="2" fillId="8" borderId="38" xfId="0" applyNumberFormat="1" applyFont="1" applyFill="1" applyBorder="1" applyAlignment="1" applyProtection="1">
      <alignment horizontal="left" vertical="center" wrapText="1"/>
    </xf>
    <xf numFmtId="0" fontId="3" fillId="0" borderId="0" xfId="0" applyFont="1" applyFill="1" applyAlignment="1" applyProtection="1">
      <alignment vertical="center"/>
    </xf>
    <xf numFmtId="0" fontId="2" fillId="0" borderId="0" xfId="0" applyFont="1" applyFill="1" applyAlignment="1" applyProtection="1">
      <alignment vertical="center"/>
    </xf>
    <xf numFmtId="0" fontId="3" fillId="0" borderId="0" xfId="0" applyFont="1" applyAlignment="1" applyProtection="1">
      <alignment vertical="center"/>
    </xf>
    <xf numFmtId="0" fontId="28"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45" fillId="0" borderId="0" xfId="1" applyFont="1" applyBorder="1" applyAlignment="1" applyProtection="1">
      <alignment horizontal="right" vertical="center" indent="1"/>
    </xf>
    <xf numFmtId="0" fontId="49" fillId="0" borderId="38" xfId="0" applyFont="1" applyBorder="1" applyAlignment="1" applyProtection="1">
      <alignment horizontal="center" vertical="center"/>
    </xf>
    <xf numFmtId="0" fontId="36" fillId="0" borderId="38" xfId="0" applyFont="1" applyBorder="1" applyAlignment="1" applyProtection="1">
      <alignment horizontal="center" vertical="center"/>
    </xf>
    <xf numFmtId="0" fontId="2" fillId="0" borderId="5" xfId="0" applyNumberFormat="1" applyFont="1" applyBorder="1" applyAlignment="1" applyProtection="1">
      <alignment horizontal="left" vertical="center" wrapText="1"/>
    </xf>
    <xf numFmtId="0" fontId="49" fillId="8" borderId="38" xfId="0" applyFont="1" applyFill="1" applyBorder="1" applyAlignment="1" applyProtection="1">
      <alignment horizontal="center" vertical="center"/>
    </xf>
    <xf numFmtId="0" fontId="2" fillId="8" borderId="5" xfId="0" applyNumberFormat="1" applyFont="1" applyFill="1" applyBorder="1" applyAlignment="1" applyProtection="1">
      <alignment horizontal="left" vertical="center" wrapText="1"/>
    </xf>
    <xf numFmtId="0" fontId="31" fillId="8" borderId="4" xfId="0" applyFont="1" applyFill="1" applyBorder="1" applyAlignment="1" applyProtection="1">
      <alignment vertical="top"/>
    </xf>
    <xf numFmtId="0" fontId="2" fillId="8" borderId="0" xfId="0" applyFont="1" applyFill="1" applyBorder="1" applyAlignment="1" applyProtection="1">
      <alignment vertical="top"/>
    </xf>
    <xf numFmtId="0" fontId="2" fillId="8" borderId="0" xfId="0" applyFont="1" applyFill="1" applyBorder="1" applyAlignment="1" applyProtection="1">
      <alignment horizontal="left" vertical="center"/>
    </xf>
    <xf numFmtId="0" fontId="2" fillId="8" borderId="0" xfId="0" applyFont="1" applyFill="1" applyBorder="1" applyAlignment="1" applyProtection="1">
      <alignment horizontal="center" vertical="top"/>
    </xf>
    <xf numFmtId="0" fontId="31" fillId="0" borderId="4"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top"/>
    </xf>
    <xf numFmtId="0" fontId="45" fillId="0" borderId="0" xfId="1" applyFont="1" applyFill="1" applyBorder="1" applyAlignment="1" applyProtection="1">
      <alignment horizontal="right" vertical="center" indent="1"/>
    </xf>
    <xf numFmtId="0" fontId="49" fillId="0" borderId="38" xfId="0" applyFont="1" applyFill="1" applyBorder="1" applyAlignment="1" applyProtection="1">
      <alignment horizontal="center" vertical="center"/>
    </xf>
    <xf numFmtId="0" fontId="0" fillId="0" borderId="35" xfId="0" applyBorder="1" applyAlignment="1" applyProtection="1">
      <alignment horizontal="center" vertical="center"/>
    </xf>
    <xf numFmtId="0" fontId="51" fillId="7" borderId="35" xfId="0" applyFont="1" applyFill="1" applyBorder="1" applyAlignment="1" applyProtection="1">
      <alignment horizontal="center" vertical="center"/>
    </xf>
    <xf numFmtId="0" fontId="28" fillId="0" borderId="2" xfId="1" applyFont="1" applyBorder="1" applyAlignment="1" applyProtection="1">
      <alignment horizontal="left" vertical="center"/>
      <protection locked="0"/>
    </xf>
    <xf numFmtId="0" fontId="18" fillId="0" borderId="2" xfId="1" applyFont="1" applyBorder="1" applyAlignment="1" applyProtection="1">
      <alignment horizontal="left" vertical="center"/>
      <protection locked="0"/>
    </xf>
    <xf numFmtId="0" fontId="18" fillId="0" borderId="2" xfId="0" applyFont="1" applyBorder="1" applyProtection="1">
      <protection locked="0"/>
    </xf>
    <xf numFmtId="0" fontId="18" fillId="0" borderId="2" xfId="0" applyFont="1" applyBorder="1" applyAlignment="1" applyProtection="1">
      <alignment horizontal="left" vertical="center"/>
      <protection locked="0"/>
    </xf>
    <xf numFmtId="0" fontId="18" fillId="0" borderId="2" xfId="0" applyFont="1" applyBorder="1" applyAlignment="1" applyProtection="1">
      <alignment horizontal="center" vertical="center"/>
      <protection locked="0"/>
    </xf>
    <xf numFmtId="0" fontId="18" fillId="0" borderId="2" xfId="0" applyFont="1" applyBorder="1" applyAlignment="1" applyProtection="1">
      <alignment horizontal="left" vertical="center" indent="2"/>
      <protection locked="0"/>
    </xf>
    <xf numFmtId="0" fontId="18" fillId="0" borderId="2" xfId="0" applyNumberFormat="1" applyFont="1" applyBorder="1" applyAlignment="1" applyProtection="1">
      <alignment horizontal="center" vertical="center"/>
      <protection locked="0"/>
    </xf>
    <xf numFmtId="0" fontId="53" fillId="0" borderId="2" xfId="0" applyFont="1" applyBorder="1" applyAlignment="1" applyProtection="1">
      <alignment horizontal="left" vertical="center" indent="2"/>
      <protection locked="0"/>
    </xf>
    <xf numFmtId="0" fontId="3" fillId="0" borderId="2" xfId="0" applyFont="1" applyBorder="1" applyAlignment="1" applyProtection="1">
      <alignment horizontal="left" vertical="center" indent="2"/>
      <protection locked="0"/>
    </xf>
    <xf numFmtId="0" fontId="18" fillId="0" borderId="0" xfId="0" applyFont="1" applyBorder="1" applyAlignment="1" applyProtection="1">
      <alignment horizontal="left" vertical="center" indent="2"/>
      <protection locked="0"/>
    </xf>
    <xf numFmtId="0" fontId="11" fillId="0" borderId="3" xfId="0" applyNumberFormat="1" applyFont="1" applyBorder="1" applyAlignment="1" applyProtection="1">
      <alignment horizontal="left" vertical="center" wrapText="1"/>
      <protection locked="0"/>
    </xf>
    <xf numFmtId="0" fontId="18" fillId="0" borderId="0" xfId="0" applyFont="1" applyFill="1" applyProtection="1">
      <protection locked="0"/>
    </xf>
    <xf numFmtId="0" fontId="11" fillId="0" borderId="0" xfId="0" applyFont="1" applyFill="1" applyProtection="1">
      <protection locked="0"/>
    </xf>
    <xf numFmtId="0" fontId="18" fillId="0" borderId="0" xfId="0" applyFont="1" applyProtection="1">
      <protection locked="0"/>
    </xf>
    <xf numFmtId="0" fontId="2" fillId="0" borderId="0" xfId="0" applyFont="1" applyFill="1" applyBorder="1" applyAlignment="1" applyProtection="1">
      <alignment vertical="top"/>
      <protection locked="0"/>
    </xf>
    <xf numFmtId="0" fontId="54" fillId="0" borderId="0" xfId="0" applyFont="1" applyBorder="1" applyAlignment="1" applyProtection="1">
      <alignment horizontal="left" vertical="center" indent="1"/>
      <protection locked="0"/>
    </xf>
    <xf numFmtId="0" fontId="3" fillId="0" borderId="0" xfId="0" applyFont="1" applyFill="1" applyProtection="1">
      <protection locked="0"/>
    </xf>
    <xf numFmtId="0" fontId="2" fillId="0" borderId="0" xfId="0" applyFont="1" applyFill="1" applyProtection="1">
      <protection locked="0"/>
    </xf>
    <xf numFmtId="0" fontId="3" fillId="0" borderId="0" xfId="0" applyFont="1" applyProtection="1">
      <protection locked="0"/>
    </xf>
    <xf numFmtId="0" fontId="2" fillId="0" borderId="21" xfId="0" applyFont="1" applyBorder="1" applyAlignment="1" applyProtection="1">
      <alignment horizontal="left"/>
      <protection locked="0"/>
    </xf>
    <xf numFmtId="0" fontId="2" fillId="0" borderId="22" xfId="0" applyNumberFormat="1" applyFont="1" applyBorder="1" applyAlignment="1" applyProtection="1">
      <alignment horizontal="left" vertical="center" wrapText="1"/>
      <protection locked="0"/>
    </xf>
    <xf numFmtId="0" fontId="28" fillId="2" borderId="4"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11" fillId="5" borderId="42" xfId="0" applyFont="1" applyFill="1" applyBorder="1" applyAlignment="1" applyProtection="1">
      <alignment horizontal="center" vertical="center"/>
      <protection locked="0"/>
    </xf>
    <xf numFmtId="0" fontId="2" fillId="5" borderId="42" xfId="0" applyNumberFormat="1" applyFont="1" applyFill="1" applyBorder="1" applyAlignment="1" applyProtection="1">
      <alignment horizontal="left" vertical="center" wrapText="1"/>
      <protection locked="0"/>
    </xf>
    <xf numFmtId="0" fontId="28" fillId="9" borderId="43" xfId="0" applyFont="1" applyFill="1" applyBorder="1" applyAlignment="1" applyProtection="1">
      <alignment horizontal="center" vertical="center"/>
      <protection locked="0"/>
    </xf>
    <xf numFmtId="0" fontId="56" fillId="0" borderId="44" xfId="0" applyFont="1" applyBorder="1" applyAlignment="1" applyProtection="1">
      <alignment horizontal="left" vertical="center" wrapText="1"/>
      <protection locked="0"/>
    </xf>
    <xf numFmtId="0" fontId="56" fillId="0" borderId="47" xfId="0" applyFont="1" applyBorder="1" applyAlignment="1" applyProtection="1">
      <alignment horizontal="center" vertical="center"/>
      <protection locked="0"/>
    </xf>
    <xf numFmtId="0" fontId="57" fillId="0" borderId="49" xfId="0" applyFont="1" applyBorder="1" applyAlignment="1" applyProtection="1">
      <alignment vertical="center" wrapText="1"/>
      <protection locked="0"/>
    </xf>
    <xf numFmtId="0" fontId="2" fillId="0" borderId="49" xfId="0" applyNumberFormat="1" applyFont="1" applyFill="1" applyBorder="1" applyAlignment="1" applyProtection="1">
      <alignment horizontal="left" vertical="center" wrapText="1"/>
      <protection locked="0"/>
    </xf>
    <xf numFmtId="0" fontId="2" fillId="0" borderId="0" xfId="0" applyFont="1" applyFill="1" applyAlignment="1">
      <alignment vertical="center"/>
    </xf>
    <xf numFmtId="0" fontId="58" fillId="0" borderId="0" xfId="0" applyFont="1" applyFill="1" applyProtection="1">
      <protection locked="0"/>
    </xf>
    <xf numFmtId="0" fontId="58" fillId="0" borderId="0" xfId="0" applyFont="1" applyProtection="1">
      <protection locked="0"/>
    </xf>
    <xf numFmtId="0" fontId="28" fillId="9" borderId="53" xfId="0" applyFont="1" applyFill="1" applyBorder="1" applyAlignment="1" applyProtection="1">
      <alignment horizontal="center" vertical="center"/>
      <protection locked="0"/>
    </xf>
    <xf numFmtId="0" fontId="56" fillId="0" borderId="54" xfId="0" applyFont="1" applyFill="1" applyBorder="1" applyAlignment="1" applyProtection="1">
      <alignment horizontal="left" vertical="center" wrapText="1"/>
      <protection locked="0"/>
    </xf>
    <xf numFmtId="0" fontId="56" fillId="0" borderId="26" xfId="0" applyFont="1" applyFill="1" applyBorder="1" applyAlignment="1" applyProtection="1">
      <alignment horizontal="center" vertical="center"/>
      <protection locked="0"/>
    </xf>
    <xf numFmtId="0" fontId="57" fillId="0" borderId="53" xfId="0" applyFont="1" applyFill="1" applyBorder="1" applyAlignment="1" applyProtection="1">
      <alignment horizontal="left" vertical="center" wrapText="1"/>
      <protection locked="0"/>
    </xf>
    <xf numFmtId="0" fontId="2" fillId="0" borderId="53" xfId="0" applyNumberFormat="1" applyFont="1" applyFill="1" applyBorder="1" applyAlignment="1" applyProtection="1">
      <alignment horizontal="left" vertical="center" wrapText="1"/>
      <protection locked="0"/>
    </xf>
    <xf numFmtId="0" fontId="28" fillId="9" borderId="51" xfId="0" applyFont="1" applyFill="1" applyBorder="1" applyAlignment="1" applyProtection="1">
      <alignment horizontal="center" vertical="center"/>
      <protection locked="0"/>
    </xf>
    <xf numFmtId="0" fontId="2" fillId="3" borderId="53" xfId="0" applyNumberFormat="1" applyFont="1" applyFill="1" applyBorder="1" applyAlignment="1" applyProtection="1">
      <alignment horizontal="left" vertical="center" wrapText="1"/>
      <protection locked="0"/>
    </xf>
    <xf numFmtId="0" fontId="56" fillId="0" borderId="26" xfId="0" applyFont="1" applyBorder="1" applyAlignment="1" applyProtection="1">
      <alignment horizontal="center" vertical="center"/>
      <protection locked="0"/>
    </xf>
    <xf numFmtId="0" fontId="56" fillId="0" borderId="54" xfId="0" applyFont="1" applyBorder="1" applyAlignment="1" applyProtection="1">
      <alignment horizontal="left" vertical="center" wrapText="1"/>
      <protection locked="0"/>
    </xf>
    <xf numFmtId="0" fontId="57" fillId="0" borderId="53" xfId="0" applyFont="1" applyBorder="1" applyAlignment="1" applyProtection="1">
      <alignment horizontal="left" vertical="center" wrapText="1"/>
      <protection locked="0"/>
    </xf>
    <xf numFmtId="0" fontId="56" fillId="0" borderId="50" xfId="0" applyFont="1" applyBorder="1" applyAlignment="1" applyProtection="1">
      <alignment horizontal="left" vertical="center" wrapText="1"/>
      <protection locked="0"/>
    </xf>
    <xf numFmtId="0" fontId="56" fillId="0" borderId="19" xfId="0" applyFont="1" applyBorder="1" applyAlignment="1" applyProtection="1">
      <alignment horizontal="center" vertical="center"/>
      <protection locked="0"/>
    </xf>
    <xf numFmtId="0" fontId="57" fillId="0" borderId="43" xfId="0" applyFont="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60" fillId="0" borderId="0" xfId="0" applyFont="1" applyFill="1" applyProtection="1">
      <protection locked="0"/>
    </xf>
    <xf numFmtId="0" fontId="60" fillId="0" borderId="0" xfId="0" applyFont="1" applyProtection="1">
      <protection locked="0"/>
    </xf>
    <xf numFmtId="0" fontId="2" fillId="0" borderId="0" xfId="0" applyFont="1" applyFill="1" applyAlignment="1">
      <alignment horizontal="left" vertical="top"/>
    </xf>
    <xf numFmtId="0" fontId="61" fillId="0" borderId="0" xfId="0" applyFont="1" applyFill="1" applyAlignment="1">
      <alignment horizontal="left" vertical="top"/>
    </xf>
    <xf numFmtId="0" fontId="0" fillId="0" borderId="0" xfId="0" applyFill="1" applyAlignment="1">
      <alignment horizontal="left" vertical="top"/>
    </xf>
    <xf numFmtId="0" fontId="2" fillId="0" borderId="0" xfId="0" applyFont="1" applyFill="1" applyBorder="1" applyAlignment="1">
      <alignment horizontal="left" vertical="top"/>
    </xf>
    <xf numFmtId="0" fontId="56" fillId="10" borderId="54" xfId="0" applyFont="1" applyFill="1" applyBorder="1" applyAlignment="1" applyProtection="1">
      <alignment horizontal="left" vertical="center" wrapText="1"/>
      <protection locked="0"/>
    </xf>
    <xf numFmtId="0" fontId="56" fillId="10" borderId="26" xfId="0" applyFont="1" applyFill="1" applyBorder="1" applyAlignment="1" applyProtection="1">
      <alignment horizontal="center" vertical="center"/>
      <protection locked="0"/>
    </xf>
    <xf numFmtId="0" fontId="57" fillId="10" borderId="53" xfId="0" applyFont="1" applyFill="1" applyBorder="1" applyAlignment="1" applyProtection="1">
      <alignment horizontal="left" vertical="center" wrapText="1"/>
      <protection locked="0"/>
    </xf>
    <xf numFmtId="0" fontId="2" fillId="10" borderId="53" xfId="0" applyNumberFormat="1" applyFont="1" applyFill="1" applyBorder="1" applyAlignment="1" applyProtection="1">
      <alignment horizontal="left" vertical="center" wrapText="1"/>
      <protection locked="0"/>
    </xf>
    <xf numFmtId="0" fontId="3" fillId="10" borderId="0" xfId="0" applyFont="1" applyFill="1" applyProtection="1">
      <protection locked="0"/>
    </xf>
    <xf numFmtId="0" fontId="31" fillId="9" borderId="57" xfId="0" quotePrefix="1" applyFont="1" applyFill="1" applyBorder="1" applyProtection="1">
      <protection locked="0"/>
    </xf>
    <xf numFmtId="0" fontId="2" fillId="9" borderId="58" xfId="0" applyFont="1" applyFill="1" applyBorder="1" applyAlignment="1" applyProtection="1">
      <alignment horizontal="left" vertical="center" indent="3"/>
      <protection locked="0"/>
    </xf>
    <xf numFmtId="0" fontId="2" fillId="3" borderId="57" xfId="0" applyFont="1" applyFill="1" applyBorder="1" applyAlignment="1" applyProtection="1">
      <alignment horizontal="left" vertical="center" indent="3"/>
      <protection locked="0"/>
    </xf>
    <xf numFmtId="0" fontId="2" fillId="3" borderId="58" xfId="0" applyFont="1" applyFill="1" applyBorder="1" applyAlignment="1" applyProtection="1">
      <alignment horizontal="left" vertical="center" indent="3"/>
      <protection locked="0"/>
    </xf>
    <xf numFmtId="0" fontId="3" fillId="5" borderId="3"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vertical="center"/>
      <protection locked="0"/>
    </xf>
    <xf numFmtId="0" fontId="21" fillId="9" borderId="60" xfId="0" applyFont="1" applyFill="1" applyBorder="1" applyAlignment="1" applyProtection="1">
      <alignment horizontal="center" vertical="center"/>
      <protection locked="0"/>
    </xf>
    <xf numFmtId="0" fontId="20" fillId="9" borderId="61" xfId="0" applyFont="1" applyFill="1" applyBorder="1" applyAlignment="1" applyProtection="1">
      <alignment horizontal="center" vertical="center"/>
      <protection locked="0"/>
    </xf>
    <xf numFmtId="0" fontId="20" fillId="3" borderId="60" xfId="0"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64" fillId="5" borderId="62" xfId="0" applyFont="1" applyFill="1" applyBorder="1" applyAlignment="1" applyProtection="1">
      <alignment horizontal="center" vertical="center"/>
      <protection locked="0"/>
    </xf>
    <xf numFmtId="0" fontId="64" fillId="5" borderId="63" xfId="0" applyFont="1" applyFill="1" applyBorder="1" applyAlignment="1" applyProtection="1">
      <alignment horizontal="center" vertical="center"/>
      <protection locked="0"/>
    </xf>
    <xf numFmtId="0" fontId="65" fillId="5" borderId="22" xfId="0" applyFont="1" applyFill="1" applyBorder="1" applyAlignment="1" applyProtection="1">
      <alignment horizontal="center" vertical="center"/>
      <protection locked="0"/>
    </xf>
    <xf numFmtId="0" fontId="28" fillId="11" borderId="32" xfId="0" applyFont="1" applyFill="1" applyBorder="1" applyProtection="1">
      <protection locked="0"/>
    </xf>
    <xf numFmtId="0" fontId="3" fillId="11" borderId="27" xfId="0" applyFont="1" applyFill="1" applyBorder="1" applyProtection="1">
      <protection locked="0"/>
    </xf>
    <xf numFmtId="0" fontId="2" fillId="11" borderId="27" xfId="0" applyFont="1" applyFill="1" applyBorder="1" applyAlignment="1" applyProtection="1">
      <alignment horizontal="left" vertical="top"/>
      <protection locked="0"/>
    </xf>
    <xf numFmtId="0" fontId="3" fillId="11" borderId="27" xfId="0" applyFont="1" applyFill="1" applyBorder="1" applyAlignment="1" applyProtection="1">
      <alignment horizontal="left" vertical="center"/>
      <protection locked="0"/>
    </xf>
    <xf numFmtId="0" fontId="3" fillId="11" borderId="27" xfId="0" applyFont="1" applyFill="1" applyBorder="1" applyAlignment="1" applyProtection="1">
      <alignment horizontal="center" vertical="top"/>
      <protection locked="0"/>
    </xf>
    <xf numFmtId="0" fontId="3" fillId="11" borderId="27" xfId="0" applyFont="1" applyFill="1" applyBorder="1" applyAlignment="1" applyProtection="1">
      <alignment vertical="top"/>
      <protection locked="0"/>
    </xf>
    <xf numFmtId="0" fontId="2" fillId="11" borderId="27" xfId="0" applyNumberFormat="1" applyFont="1" applyFill="1" applyBorder="1" applyAlignment="1" applyProtection="1">
      <alignment horizontal="center" vertical="center"/>
      <protection locked="0"/>
    </xf>
    <xf numFmtId="0" fontId="29" fillId="11" borderId="27" xfId="0" applyFont="1" applyFill="1" applyBorder="1" applyProtection="1">
      <protection locked="0"/>
    </xf>
    <xf numFmtId="0" fontId="2" fillId="11" borderId="27" xfId="0" applyFont="1" applyFill="1" applyBorder="1" applyProtection="1">
      <protection locked="0"/>
    </xf>
    <xf numFmtId="0" fontId="2" fillId="0" borderId="0" xfId="0" applyFont="1" applyFill="1" applyAlignment="1" applyProtection="1">
      <alignment vertical="center"/>
      <protection locked="0"/>
    </xf>
    <xf numFmtId="0" fontId="28" fillId="9" borderId="56" xfId="0" applyFont="1" applyFill="1" applyBorder="1" applyAlignment="1" applyProtection="1">
      <alignment horizontal="center" vertical="center"/>
      <protection locked="0"/>
    </xf>
    <xf numFmtId="0" fontId="3" fillId="9" borderId="38"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3" fillId="3" borderId="39" xfId="0" applyFont="1" applyFill="1" applyBorder="1" applyAlignment="1" applyProtection="1">
      <alignment horizontal="center" vertical="center"/>
      <protection locked="0"/>
    </xf>
    <xf numFmtId="0" fontId="0" fillId="0" borderId="56" xfId="0" applyBorder="1" applyAlignment="1" applyProtection="1">
      <alignment horizontal="left" vertical="center"/>
      <protection locked="0"/>
    </xf>
    <xf numFmtId="0" fontId="2" fillId="0" borderId="55" xfId="0" applyNumberFormat="1" applyFont="1" applyFill="1" applyBorder="1" applyAlignment="1" applyProtection="1">
      <alignment horizontal="center" vertical="center" wrapText="1"/>
    </xf>
    <xf numFmtId="164" fontId="53" fillId="9" borderId="54" xfId="0" applyNumberFormat="1" applyFont="1" applyFill="1" applyBorder="1" applyAlignment="1" applyProtection="1">
      <alignment horizontal="center" vertical="center" wrapText="1"/>
    </xf>
    <xf numFmtId="164" fontId="3" fillId="0" borderId="39" xfId="0" applyNumberFormat="1" applyFont="1" applyFill="1" applyBorder="1" applyAlignment="1" applyProtection="1">
      <alignment horizontal="center" vertical="center"/>
    </xf>
    <xf numFmtId="164" fontId="18" fillId="0" borderId="19" xfId="0" applyNumberFormat="1" applyFont="1" applyFill="1" applyBorder="1" applyAlignment="1" applyProtection="1">
      <alignment horizontal="center" vertical="center"/>
      <protection locked="0"/>
    </xf>
    <xf numFmtId="0" fontId="56" fillId="0" borderId="55" xfId="0" applyFont="1" applyBorder="1" applyAlignment="1" applyProtection="1">
      <alignment horizontal="left" vertical="center" wrapText="1"/>
      <protection locked="0"/>
    </xf>
    <xf numFmtId="0" fontId="2" fillId="0" borderId="55" xfId="0" applyNumberFormat="1" applyFont="1" applyBorder="1" applyAlignment="1" applyProtection="1">
      <alignment horizontal="left" vertical="center" wrapText="1"/>
      <protection locked="0"/>
    </xf>
    <xf numFmtId="0" fontId="28" fillId="9" borderId="54" xfId="0" applyFont="1" applyFill="1" applyBorder="1" applyAlignment="1" applyProtection="1">
      <alignment horizontal="center" vertical="center"/>
      <protection locked="0"/>
    </xf>
    <xf numFmtId="0" fontId="3" fillId="9" borderId="6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65" xfId="0" applyFont="1" applyFill="1" applyBorder="1" applyAlignment="1" applyProtection="1">
      <alignment horizontal="center" vertical="center"/>
      <protection locked="0"/>
    </xf>
    <xf numFmtId="0" fontId="2" fillId="0" borderId="54" xfId="0" applyFont="1" applyBorder="1" applyAlignment="1" applyProtection="1">
      <alignment horizontal="left" vertical="center"/>
      <protection locked="0"/>
    </xf>
    <xf numFmtId="0" fontId="2" fillId="0" borderId="53" xfId="0" applyNumberFormat="1" applyFont="1" applyFill="1" applyBorder="1" applyAlignment="1" applyProtection="1">
      <alignment horizontal="center" vertical="center" wrapText="1"/>
    </xf>
    <xf numFmtId="164" fontId="3" fillId="0" borderId="65" xfId="0" applyNumberFormat="1" applyFont="1" applyFill="1" applyBorder="1" applyAlignment="1" applyProtection="1">
      <alignment horizontal="center" vertical="center"/>
    </xf>
    <xf numFmtId="164" fontId="3" fillId="0" borderId="26" xfId="0" applyNumberFormat="1" applyFont="1" applyFill="1" applyBorder="1" applyAlignment="1" applyProtection="1">
      <alignment horizontal="center" vertical="center"/>
      <protection locked="0"/>
    </xf>
    <xf numFmtId="0" fontId="2" fillId="0" borderId="53" xfId="0" applyFont="1" applyBorder="1" applyAlignment="1" applyProtection="1">
      <alignment horizontal="left" vertical="center" wrapText="1"/>
      <protection locked="0"/>
    </xf>
    <xf numFmtId="0" fontId="2" fillId="0" borderId="53" xfId="0" applyNumberFormat="1" applyFont="1" applyBorder="1" applyAlignment="1" applyProtection="1">
      <alignment horizontal="left" vertical="center" wrapText="1"/>
      <protection locked="0"/>
    </xf>
    <xf numFmtId="0" fontId="28" fillId="9" borderId="52" xfId="0" applyFont="1" applyFill="1" applyBorder="1" applyAlignment="1" applyProtection="1">
      <alignment horizontal="center" vertical="center"/>
      <protection locked="0"/>
    </xf>
    <xf numFmtId="0" fontId="3" fillId="9" borderId="14"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2" fillId="0" borderId="52" xfId="0" applyFont="1" applyBorder="1" applyAlignment="1" applyProtection="1">
      <alignment horizontal="left" vertical="center"/>
      <protection locked="0"/>
    </xf>
    <xf numFmtId="0" fontId="2" fillId="0" borderId="51" xfId="0" applyNumberFormat="1" applyFont="1" applyFill="1" applyBorder="1" applyAlignment="1" applyProtection="1">
      <alignment horizontal="center" vertical="center" wrapText="1"/>
    </xf>
    <xf numFmtId="164" fontId="53" fillId="9" borderId="52" xfId="0" applyNumberFormat="1" applyFont="1" applyFill="1" applyBorder="1" applyAlignment="1" applyProtection="1">
      <alignment horizontal="center" vertical="center" wrapText="1"/>
    </xf>
    <xf numFmtId="164" fontId="3" fillId="0" borderId="15" xfId="0" applyNumberFormat="1" applyFont="1" applyFill="1" applyBorder="1" applyAlignment="1" applyProtection="1">
      <alignment horizontal="center" vertical="center"/>
    </xf>
    <xf numFmtId="164" fontId="3" fillId="0" borderId="24" xfId="0" applyNumberFormat="1" applyFont="1" applyFill="1" applyBorder="1" applyAlignment="1" applyProtection="1">
      <alignment horizontal="center" vertical="center"/>
      <protection locked="0"/>
    </xf>
    <xf numFmtId="0" fontId="2" fillId="0" borderId="51" xfId="0" applyFont="1" applyBorder="1" applyAlignment="1" applyProtection="1">
      <alignment horizontal="left" vertical="center" wrapText="1"/>
      <protection locked="0"/>
    </xf>
    <xf numFmtId="0" fontId="2" fillId="0" borderId="51" xfId="0" applyNumberFormat="1" applyFont="1" applyBorder="1" applyAlignment="1" applyProtection="1">
      <alignment horizontal="left" vertical="center" wrapText="1"/>
      <protection locked="0"/>
    </xf>
    <xf numFmtId="0" fontId="2" fillId="0" borderId="35" xfId="0" applyFont="1" applyBorder="1" applyAlignment="1" applyProtection="1">
      <alignment horizontal="center" vertical="top"/>
      <protection locked="0"/>
    </xf>
    <xf numFmtId="0" fontId="2" fillId="0" borderId="24" xfId="0" applyFont="1" applyFill="1" applyBorder="1" applyAlignment="1" applyProtection="1">
      <alignment wrapText="1"/>
      <protection locked="0"/>
    </xf>
    <xf numFmtId="0" fontId="28" fillId="9" borderId="66" xfId="0" applyFont="1" applyFill="1" applyBorder="1" applyAlignment="1" applyProtection="1">
      <alignment horizontal="center" vertical="center"/>
      <protection locked="0"/>
    </xf>
    <xf numFmtId="0" fontId="3" fillId="9" borderId="67" xfId="0" applyFont="1" applyFill="1" applyBorder="1" applyAlignment="1" applyProtection="1">
      <alignment horizontal="center" vertical="center"/>
      <protection locked="0"/>
    </xf>
    <xf numFmtId="0" fontId="3" fillId="3" borderId="68" xfId="0" applyFont="1" applyFill="1" applyBorder="1" applyAlignment="1" applyProtection="1">
      <alignment horizontal="center" vertical="center"/>
      <protection locked="0"/>
    </xf>
    <xf numFmtId="0" fontId="3" fillId="3" borderId="69" xfId="0" applyFont="1" applyFill="1" applyBorder="1" applyAlignment="1" applyProtection="1">
      <alignment horizontal="center" vertical="center"/>
      <protection locked="0"/>
    </xf>
    <xf numFmtId="0" fontId="2" fillId="0" borderId="56" xfId="0" applyFont="1" applyBorder="1" applyAlignment="1" applyProtection="1">
      <alignment horizontal="left" vertical="center"/>
      <protection locked="0"/>
    </xf>
    <xf numFmtId="0" fontId="2" fillId="0" borderId="70" xfId="0" applyNumberFormat="1" applyFont="1" applyFill="1" applyBorder="1" applyAlignment="1" applyProtection="1">
      <alignment horizontal="center" vertical="center" wrapText="1"/>
    </xf>
    <xf numFmtId="164" fontId="53" fillId="9" borderId="56" xfId="0" applyNumberFormat="1" applyFont="1" applyFill="1" applyBorder="1" applyAlignment="1" applyProtection="1">
      <alignment horizontal="center" vertical="center" wrapText="1"/>
    </xf>
    <xf numFmtId="0" fontId="56" fillId="0" borderId="71" xfId="0" applyFont="1" applyBorder="1" applyAlignment="1" applyProtection="1">
      <alignment horizontal="left" vertical="center" wrapText="1"/>
      <protection locked="0"/>
    </xf>
    <xf numFmtId="0" fontId="2" fillId="0" borderId="51" xfId="0" applyNumberFormat="1" applyFont="1" applyFill="1" applyBorder="1" applyAlignment="1" applyProtection="1">
      <alignment horizontal="left" vertical="center" wrapText="1"/>
      <protection locked="0"/>
    </xf>
    <xf numFmtId="0" fontId="56" fillId="0" borderId="53" xfId="0" applyFont="1" applyBorder="1" applyAlignment="1" applyProtection="1">
      <alignment horizontal="left" vertical="center" wrapText="1"/>
      <protection locked="0"/>
    </xf>
    <xf numFmtId="0" fontId="68" fillId="0" borderId="0" xfId="0" applyFont="1" applyFill="1" applyAlignment="1" applyProtection="1">
      <alignment vertical="center"/>
      <protection locked="0"/>
    </xf>
    <xf numFmtId="0" fontId="68" fillId="0" borderId="0" xfId="0" applyFont="1" applyAlignment="1" applyProtection="1">
      <alignment vertical="center"/>
      <protection locked="0"/>
    </xf>
    <xf numFmtId="0" fontId="3" fillId="0" borderId="25"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2" fillId="0" borderId="54" xfId="0" applyFont="1" applyFill="1" applyBorder="1" applyAlignment="1" applyProtection="1">
      <alignment horizontal="left" vertical="center"/>
      <protection locked="0"/>
    </xf>
    <xf numFmtId="0" fontId="2" fillId="0" borderId="53" xfId="0" applyNumberFormat="1" applyFont="1" applyFill="1" applyBorder="1" applyAlignment="1" applyProtection="1">
      <alignment horizontal="center" vertical="center"/>
    </xf>
    <xf numFmtId="164" fontId="18" fillId="0" borderId="26" xfId="0" applyNumberFormat="1" applyFont="1" applyFill="1" applyBorder="1" applyAlignment="1" applyProtection="1">
      <alignment horizontal="center" vertical="center"/>
      <protection locked="0"/>
    </xf>
    <xf numFmtId="0" fontId="56" fillId="0" borderId="53" xfId="0" applyFont="1" applyFill="1" applyBorder="1" applyAlignment="1" applyProtection="1">
      <alignment horizontal="left" vertical="center" wrapText="1"/>
      <protection locked="0"/>
    </xf>
    <xf numFmtId="0" fontId="28" fillId="9" borderId="54" xfId="0" applyFont="1" applyFill="1" applyBorder="1" applyAlignment="1" applyProtection="1">
      <alignment horizontal="center"/>
      <protection locked="0"/>
    </xf>
    <xf numFmtId="0" fontId="3" fillId="9" borderId="64" xfId="0" applyFont="1" applyFill="1" applyBorder="1" applyAlignment="1" applyProtection="1">
      <alignment horizontal="center"/>
      <protection locked="0"/>
    </xf>
    <xf numFmtId="0" fontId="3" fillId="3" borderId="25" xfId="0" applyFont="1" applyFill="1" applyBorder="1" applyAlignment="1" applyProtection="1">
      <alignment horizontal="center"/>
      <protection locked="0"/>
    </xf>
    <xf numFmtId="0" fontId="3" fillId="3" borderId="65" xfId="0" applyFont="1" applyFill="1" applyBorder="1" applyAlignment="1" applyProtection="1">
      <alignment horizontal="center"/>
      <protection locked="0"/>
    </xf>
    <xf numFmtId="164" fontId="53" fillId="9" borderId="54" xfId="0" applyNumberFormat="1" applyFont="1" applyFill="1" applyBorder="1" applyAlignment="1" applyProtection="1">
      <alignment horizontal="center" wrapText="1"/>
    </xf>
    <xf numFmtId="164" fontId="3" fillId="0" borderId="65" xfId="0" applyNumberFormat="1" applyFont="1" applyFill="1" applyBorder="1" applyAlignment="1" applyProtection="1">
      <alignment horizontal="center"/>
    </xf>
    <xf numFmtId="164" fontId="18" fillId="0" borderId="26" xfId="0" applyNumberFormat="1" applyFont="1" applyFill="1" applyBorder="1" applyAlignment="1" applyProtection="1">
      <alignment horizontal="center"/>
      <protection locked="0"/>
    </xf>
    <xf numFmtId="0" fontId="56" fillId="0" borderId="53" xfId="0" applyFont="1" applyBorder="1" applyAlignment="1" applyProtection="1">
      <alignment horizontal="left" wrapText="1"/>
      <protection locked="0"/>
    </xf>
    <xf numFmtId="0" fontId="3" fillId="0" borderId="0" xfId="0" applyFont="1" applyFill="1" applyAlignment="1" applyProtection="1">
      <protection locked="0"/>
    </xf>
    <xf numFmtId="0" fontId="3" fillId="0" borderId="0" xfId="0" applyFont="1" applyAlignment="1" applyProtection="1">
      <protection locked="0"/>
    </xf>
    <xf numFmtId="164" fontId="3" fillId="0" borderId="39" xfId="0" applyNumberFormat="1" applyFont="1" applyFill="1" applyBorder="1" applyAlignment="1" applyProtection="1">
      <alignment horizontal="center" vertical="center" wrapText="1"/>
    </xf>
    <xf numFmtId="0" fontId="28" fillId="9" borderId="62" xfId="0" applyFont="1" applyFill="1" applyBorder="1" applyAlignment="1" applyProtection="1">
      <alignment horizontal="center" vertical="center"/>
      <protection locked="0"/>
    </xf>
    <xf numFmtId="0" fontId="3" fillId="9" borderId="72" xfId="0" applyFont="1" applyFill="1" applyBorder="1" applyAlignment="1" applyProtection="1">
      <alignment horizontal="center" vertical="center"/>
      <protection locked="0"/>
    </xf>
    <xf numFmtId="0" fontId="3" fillId="3" borderId="73" xfId="0" applyFont="1" applyFill="1" applyBorder="1" applyAlignment="1" applyProtection="1">
      <alignment horizontal="center" vertical="center"/>
      <protection locked="0"/>
    </xf>
    <xf numFmtId="0" fontId="3" fillId="3" borderId="63" xfId="0" applyFont="1" applyFill="1" applyBorder="1" applyAlignment="1" applyProtection="1">
      <alignment horizontal="center" vertical="center"/>
      <protection locked="0"/>
    </xf>
    <xf numFmtId="0" fontId="0" fillId="0" borderId="62" xfId="0" applyBorder="1" applyAlignment="1" applyProtection="1">
      <alignment horizontal="left" vertical="center"/>
      <protection locked="0"/>
    </xf>
    <xf numFmtId="0" fontId="2" fillId="0" borderId="43" xfId="0" applyNumberFormat="1" applyFont="1" applyFill="1" applyBorder="1" applyAlignment="1" applyProtection="1">
      <alignment horizontal="center" vertical="center" wrapText="1"/>
    </xf>
    <xf numFmtId="164" fontId="53" fillId="9" borderId="50" xfId="0" applyNumberFormat="1" applyFont="1" applyFill="1" applyBorder="1" applyAlignment="1" applyProtection="1">
      <alignment horizontal="center" vertical="center" wrapText="1"/>
    </xf>
    <xf numFmtId="164" fontId="3" fillId="0" borderId="10" xfId="0" applyNumberFormat="1" applyFont="1" applyFill="1" applyBorder="1" applyAlignment="1" applyProtection="1">
      <alignment horizontal="center" vertical="center"/>
    </xf>
    <xf numFmtId="0" fontId="56" fillId="0" borderId="43" xfId="0" applyFont="1" applyBorder="1" applyAlignment="1" applyProtection="1">
      <alignment horizontal="left" vertical="center" wrapText="1"/>
      <protection locked="0"/>
    </xf>
    <xf numFmtId="0" fontId="2" fillId="0" borderId="43" xfId="0" applyNumberFormat="1" applyFont="1" applyBorder="1" applyAlignment="1" applyProtection="1">
      <alignment horizontal="left" vertical="center" wrapText="1"/>
      <protection locked="0"/>
    </xf>
    <xf numFmtId="0" fontId="2" fillId="11" borderId="27" xfId="0" applyFont="1" applyFill="1" applyBorder="1" applyAlignment="1" applyProtection="1">
      <alignment vertical="top"/>
      <protection locked="0"/>
    </xf>
    <xf numFmtId="0" fontId="2" fillId="11" borderId="27" xfId="0" applyFont="1" applyFill="1" applyBorder="1" applyAlignment="1" applyProtection="1">
      <alignment horizontal="left" vertical="center"/>
      <protection locked="0"/>
    </xf>
    <xf numFmtId="0" fontId="2" fillId="11" borderId="27" xfId="0" applyFont="1" applyFill="1" applyBorder="1" applyAlignment="1" applyProtection="1">
      <alignment horizontal="center" vertical="center"/>
      <protection locked="0"/>
    </xf>
    <xf numFmtId="0" fontId="69" fillId="11" borderId="27" xfId="0" applyFont="1" applyFill="1" applyBorder="1" applyAlignment="1" applyProtection="1">
      <alignment vertical="center"/>
      <protection locked="0"/>
    </xf>
    <xf numFmtId="0" fontId="69" fillId="11" borderId="27" xfId="0" applyNumberFormat="1" applyFont="1" applyFill="1" applyBorder="1" applyAlignment="1" applyProtection="1">
      <alignment horizontal="center" vertical="center"/>
    </xf>
    <xf numFmtId="0" fontId="29" fillId="11" borderId="27" xfId="0" applyFont="1" applyFill="1" applyBorder="1" applyAlignment="1" applyProtection="1">
      <alignment vertical="top"/>
    </xf>
    <xf numFmtId="164" fontId="56" fillId="11" borderId="27" xfId="0" applyNumberFormat="1" applyFont="1" applyFill="1" applyBorder="1" applyAlignment="1" applyProtection="1">
      <alignment vertical="center"/>
    </xf>
    <xf numFmtId="0" fontId="56" fillId="11" borderId="27" xfId="0" applyFont="1" applyFill="1" applyBorder="1" applyAlignment="1" applyProtection="1">
      <alignment horizontal="left" vertical="center" wrapText="1"/>
      <protection locked="0"/>
    </xf>
    <xf numFmtId="0" fontId="2" fillId="13" borderId="33" xfId="0" applyNumberFormat="1" applyFont="1" applyFill="1" applyBorder="1" applyAlignment="1" applyProtection="1">
      <alignment horizontal="left" vertical="center" wrapText="1"/>
      <protection locked="0"/>
    </xf>
    <xf numFmtId="0" fontId="2" fillId="0" borderId="55" xfId="0" applyFont="1" applyBorder="1" applyAlignment="1" applyProtection="1">
      <alignment horizontal="left" vertical="center" wrapText="1"/>
      <protection locked="0"/>
    </xf>
    <xf numFmtId="0" fontId="0" fillId="0" borderId="54" xfId="0" applyBorder="1" applyAlignment="1" applyProtection="1">
      <alignment horizontal="left" vertical="center"/>
      <protection locked="0"/>
    </xf>
    <xf numFmtId="0" fontId="28"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2" fillId="0" borderId="50" xfId="0" applyFont="1" applyFill="1" applyBorder="1" applyAlignment="1" applyProtection="1">
      <alignment horizontal="left" vertical="center" wrapText="1"/>
      <protection locked="0"/>
    </xf>
    <xf numFmtId="0" fontId="28" fillId="9" borderId="74" xfId="0" applyFont="1" applyFill="1" applyBorder="1" applyAlignment="1" applyProtection="1">
      <alignment horizontal="center" vertical="center"/>
      <protection locked="0"/>
    </xf>
    <xf numFmtId="0" fontId="3" fillId="9" borderId="75" xfId="0" applyFont="1" applyFill="1" applyBorder="1" applyAlignment="1" applyProtection="1">
      <alignment horizontal="center" vertical="center"/>
      <protection locked="0"/>
    </xf>
    <xf numFmtId="0" fontId="3" fillId="3" borderId="76"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protection locked="0"/>
    </xf>
    <xf numFmtId="0" fontId="2" fillId="0" borderId="78" xfId="0" applyFont="1" applyBorder="1" applyAlignment="1" applyProtection="1">
      <alignment horizontal="right" vertical="center"/>
      <protection locked="0"/>
    </xf>
    <xf numFmtId="0" fontId="2" fillId="0" borderId="81" xfId="0" applyNumberFormat="1" applyFont="1" applyFill="1" applyBorder="1" applyAlignment="1" applyProtection="1">
      <alignment horizontal="center" vertical="center" wrapText="1"/>
    </xf>
    <xf numFmtId="164" fontId="53" fillId="9" borderId="74" xfId="0" applyNumberFormat="1" applyFont="1" applyFill="1" applyBorder="1" applyAlignment="1" applyProtection="1">
      <alignment horizontal="center" vertical="center" wrapText="1"/>
    </xf>
    <xf numFmtId="164" fontId="3" fillId="0" borderId="77" xfId="0" applyNumberFormat="1" applyFont="1" applyFill="1" applyBorder="1" applyAlignment="1" applyProtection="1">
      <alignment horizontal="center" vertical="center" wrapText="1"/>
    </xf>
    <xf numFmtId="0" fontId="2" fillId="0" borderId="82" xfId="0" applyNumberFormat="1" applyFont="1" applyFill="1" applyBorder="1" applyAlignment="1" applyProtection="1">
      <alignment horizontal="center" vertical="center" wrapText="1"/>
    </xf>
    <xf numFmtId="164" fontId="53" fillId="9" borderId="78" xfId="0" applyNumberFormat="1" applyFont="1" applyFill="1" applyBorder="1" applyAlignment="1" applyProtection="1">
      <alignment horizontal="center" vertical="center" wrapText="1"/>
    </xf>
    <xf numFmtId="164" fontId="3" fillId="0" borderId="83" xfId="0" applyNumberFormat="1" applyFont="1" applyFill="1" applyBorder="1" applyAlignment="1" applyProtection="1">
      <alignment horizontal="center" vertical="center" wrapText="1"/>
    </xf>
    <xf numFmtId="0" fontId="28" fillId="9" borderId="84" xfId="0" applyFont="1" applyFill="1" applyBorder="1" applyAlignment="1" applyProtection="1">
      <alignment horizontal="center" vertical="center"/>
      <protection locked="0"/>
    </xf>
    <xf numFmtId="0" fontId="3" fillId="9" borderId="85"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protection locked="0"/>
    </xf>
    <xf numFmtId="0" fontId="2" fillId="0" borderId="84" xfId="0" applyFont="1" applyBorder="1" applyAlignment="1" applyProtection="1">
      <alignment horizontal="right" vertical="center"/>
      <protection locked="0"/>
    </xf>
    <xf numFmtId="0" fontId="2" fillId="0" borderId="71" xfId="0" applyNumberFormat="1" applyFont="1" applyFill="1" applyBorder="1" applyAlignment="1" applyProtection="1">
      <alignment horizontal="center" vertical="center" wrapText="1"/>
    </xf>
    <xf numFmtId="164" fontId="53" fillId="9" borderId="84" xfId="0" applyNumberFormat="1" applyFont="1" applyFill="1" applyBorder="1" applyAlignment="1" applyProtection="1">
      <alignment horizontal="center" vertical="center" wrapText="1"/>
    </xf>
    <xf numFmtId="164" fontId="3" fillId="0" borderId="87" xfId="0" applyNumberFormat="1" applyFont="1" applyFill="1" applyBorder="1" applyAlignment="1" applyProtection="1">
      <alignment horizontal="center" vertical="center" wrapText="1"/>
    </xf>
    <xf numFmtId="164" fontId="3" fillId="0" borderId="65" xfId="0" applyNumberFormat="1" applyFont="1" applyFill="1" applyBorder="1" applyAlignment="1" applyProtection="1">
      <alignment horizontal="center" vertical="center" wrapText="1"/>
    </xf>
    <xf numFmtId="0" fontId="28" fillId="9" borderId="78" xfId="0" applyFont="1" applyFill="1" applyBorder="1" applyAlignment="1" applyProtection="1">
      <alignment horizontal="center" vertical="center"/>
      <protection locked="0"/>
    </xf>
    <xf numFmtId="0" fontId="3" fillId="9" borderId="89" xfId="0" applyFont="1" applyFill="1" applyBorder="1" applyAlignment="1" applyProtection="1">
      <alignment horizontal="center" vertical="center"/>
      <protection locked="0"/>
    </xf>
    <xf numFmtId="0" fontId="3" fillId="3" borderId="79" xfId="0" applyFont="1" applyFill="1" applyBorder="1" applyAlignment="1" applyProtection="1">
      <alignment horizontal="center" vertical="center"/>
      <protection locked="0"/>
    </xf>
    <xf numFmtId="0" fontId="3" fillId="3" borderId="83" xfId="0" applyFont="1" applyFill="1" applyBorder="1" applyAlignment="1" applyProtection="1">
      <alignment horizontal="center" vertical="center"/>
      <protection locked="0"/>
    </xf>
    <xf numFmtId="164" fontId="3" fillId="0" borderId="15" xfId="0" applyNumberFormat="1" applyFont="1" applyFill="1" applyBorder="1" applyAlignment="1" applyProtection="1">
      <alignment horizontal="center" vertical="center" wrapText="1"/>
    </xf>
    <xf numFmtId="164" fontId="18" fillId="0" borderId="24" xfId="0" applyNumberFormat="1" applyFont="1" applyFill="1" applyBorder="1" applyAlignment="1" applyProtection="1">
      <alignment horizontal="center" vertical="center"/>
      <protection locked="0"/>
    </xf>
    <xf numFmtId="0" fontId="28" fillId="9" borderId="50" xfId="0" applyFont="1" applyFill="1" applyBorder="1" applyAlignment="1" applyProtection="1">
      <alignment horizontal="center" vertical="center"/>
      <protection locked="0"/>
    </xf>
    <xf numFmtId="0" fontId="3" fillId="9" borderId="9"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2" fillId="0" borderId="50" xfId="0" applyFont="1" applyFill="1" applyBorder="1" applyAlignment="1" applyProtection="1">
      <alignment horizontal="left" vertical="center"/>
      <protection locked="0"/>
    </xf>
    <xf numFmtId="0" fontId="3" fillId="11" borderId="2" xfId="0" applyFont="1" applyFill="1" applyBorder="1" applyAlignment="1" applyProtection="1">
      <alignment horizontal="center" vertical="top"/>
      <protection locked="0"/>
    </xf>
    <xf numFmtId="0" fontId="3" fillId="11" borderId="2" xfId="0" applyFont="1" applyFill="1" applyBorder="1" applyAlignment="1" applyProtection="1">
      <alignment vertical="top"/>
      <protection locked="0"/>
    </xf>
    <xf numFmtId="0" fontId="56" fillId="0" borderId="53" xfId="0" applyNumberFormat="1" applyFont="1" applyFill="1" applyBorder="1" applyAlignment="1" applyProtection="1">
      <alignment horizontal="center" vertical="center" wrapText="1"/>
      <protection locked="0"/>
    </xf>
    <xf numFmtId="0" fontId="28" fillId="9" borderId="94" xfId="0" applyFont="1" applyFill="1" applyBorder="1" applyProtection="1">
      <protection locked="0"/>
    </xf>
    <xf numFmtId="0" fontId="3" fillId="9" borderId="95" xfId="0" applyFont="1" applyFill="1" applyBorder="1" applyProtection="1">
      <protection locked="0"/>
    </xf>
    <xf numFmtId="0" fontId="3" fillId="9" borderId="95" xfId="0" applyFont="1" applyFill="1" applyBorder="1" applyAlignment="1" applyProtection="1">
      <alignment vertical="center"/>
      <protection locked="0"/>
    </xf>
    <xf numFmtId="0" fontId="69" fillId="9" borderId="95" xfId="0" applyFont="1" applyFill="1" applyBorder="1" applyAlignment="1" applyProtection="1">
      <alignment horizontal="left" vertical="center"/>
      <protection locked="0"/>
    </xf>
    <xf numFmtId="0" fontId="69" fillId="9" borderId="95" xfId="0" applyFont="1" applyFill="1" applyBorder="1" applyAlignment="1" applyProtection="1">
      <alignment horizontal="center" vertical="center"/>
      <protection locked="0"/>
    </xf>
    <xf numFmtId="0" fontId="69" fillId="9" borderId="95" xfId="0" applyFont="1" applyFill="1" applyBorder="1" applyAlignment="1" applyProtection="1">
      <alignment vertical="top"/>
      <protection locked="0"/>
    </xf>
    <xf numFmtId="0" fontId="2" fillId="9" borderId="95" xfId="0" applyNumberFormat="1" applyFont="1" applyFill="1" applyBorder="1" applyAlignment="1" applyProtection="1">
      <alignment horizontal="center" vertical="center"/>
      <protection locked="0"/>
    </xf>
    <xf numFmtId="1" fontId="53" fillId="9" borderId="96" xfId="0" applyNumberFormat="1" applyFont="1" applyFill="1" applyBorder="1" applyAlignment="1" applyProtection="1">
      <alignment horizontal="center" vertical="center"/>
    </xf>
    <xf numFmtId="1" fontId="3" fillId="9" borderId="96" xfId="0" applyNumberFormat="1" applyFont="1" applyFill="1" applyBorder="1" applyAlignment="1" applyProtection="1">
      <alignment horizontal="center" vertical="center"/>
    </xf>
    <xf numFmtId="164" fontId="70" fillId="9" borderId="96" xfId="0" applyNumberFormat="1" applyFont="1" applyFill="1" applyBorder="1" applyAlignment="1" applyProtection="1">
      <alignment horizontal="center" vertical="center"/>
      <protection locked="0"/>
    </xf>
    <xf numFmtId="164" fontId="70" fillId="9" borderId="95" xfId="0" applyNumberFormat="1" applyFont="1" applyFill="1" applyBorder="1" applyAlignment="1" applyProtection="1">
      <alignment horizontal="center" vertical="top"/>
      <protection locked="0"/>
    </xf>
    <xf numFmtId="0" fontId="2" fillId="9" borderId="97" xfId="0" applyNumberFormat="1" applyFont="1" applyFill="1" applyBorder="1" applyAlignment="1" applyProtection="1">
      <alignment horizontal="left" vertical="center" wrapText="1"/>
      <protection locked="0"/>
    </xf>
    <xf numFmtId="0" fontId="3" fillId="5" borderId="5" xfId="0" applyFont="1" applyFill="1" applyBorder="1" applyAlignment="1" applyProtection="1">
      <alignment horizontal="center" vertical="center"/>
      <protection locked="0"/>
    </xf>
    <xf numFmtId="0" fontId="3" fillId="14" borderId="0" xfId="0" applyFont="1" applyFill="1" applyProtection="1">
      <protection locked="0"/>
    </xf>
    <xf numFmtId="0" fontId="64" fillId="5" borderId="50" xfId="0" applyFont="1" applyFill="1" applyBorder="1" applyAlignment="1" applyProtection="1">
      <alignment horizontal="center" vertical="center"/>
      <protection locked="0"/>
    </xf>
    <xf numFmtId="0" fontId="64" fillId="5" borderId="10" xfId="0" applyFont="1" applyFill="1" applyBorder="1" applyAlignment="1" applyProtection="1">
      <alignment horizontal="center" vertical="center"/>
      <protection locked="0"/>
    </xf>
    <xf numFmtId="0" fontId="18" fillId="11" borderId="27" xfId="0" applyFont="1" applyFill="1" applyBorder="1" applyAlignment="1" applyProtection="1">
      <alignment vertical="top" wrapText="1"/>
      <protection locked="0"/>
    </xf>
    <xf numFmtId="0" fontId="11" fillId="11" borderId="27" xfId="0" applyNumberFormat="1" applyFont="1" applyFill="1" applyBorder="1" applyAlignment="1" applyProtection="1">
      <alignment horizontal="center" vertical="center"/>
      <protection locked="0"/>
    </xf>
    <xf numFmtId="0" fontId="29" fillId="11" borderId="27" xfId="0" applyFont="1" applyFill="1" applyBorder="1" applyAlignment="1" applyProtection="1">
      <alignment horizontal="center"/>
      <protection locked="0"/>
    </xf>
    <xf numFmtId="164" fontId="2" fillId="11" borderId="27" xfId="0" applyNumberFormat="1" applyFont="1" applyFill="1" applyBorder="1" applyAlignment="1" applyProtection="1">
      <alignment horizontal="center" vertical="center"/>
      <protection locked="0"/>
    </xf>
    <xf numFmtId="164" fontId="11" fillId="11" borderId="27" xfId="0" applyNumberFormat="1" applyFont="1" applyFill="1" applyBorder="1" applyAlignment="1" applyProtection="1">
      <alignment horizontal="center" vertical="center"/>
      <protection locked="0"/>
    </xf>
    <xf numFmtId="0" fontId="3" fillId="15" borderId="0" xfId="0" applyFont="1" applyFill="1" applyProtection="1">
      <protection locked="0"/>
    </xf>
    <xf numFmtId="0" fontId="28"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2" fillId="0" borderId="56" xfId="0" applyFont="1" applyFill="1" applyBorder="1" applyAlignment="1" applyProtection="1">
      <alignment horizontal="left" vertical="center"/>
      <protection locked="0"/>
    </xf>
    <xf numFmtId="0" fontId="2" fillId="0" borderId="43" xfId="0" applyFont="1" applyBorder="1" applyAlignment="1" applyProtection="1">
      <alignment horizontal="center" vertical="top"/>
      <protection locked="0"/>
    </xf>
    <xf numFmtId="0" fontId="2" fillId="0" borderId="0" xfId="0" applyFont="1" applyFill="1" applyAlignment="1" applyProtection="1">
      <protection locked="0"/>
    </xf>
    <xf numFmtId="0" fontId="28" fillId="9" borderId="100" xfId="0" applyFont="1" applyFill="1" applyBorder="1" applyAlignment="1" applyProtection="1">
      <alignment horizontal="center" vertical="center"/>
      <protection locked="0"/>
    </xf>
    <xf numFmtId="0" fontId="3" fillId="9" borderId="101" xfId="0" applyFont="1" applyFill="1" applyBorder="1" applyAlignment="1" applyProtection="1">
      <alignment horizontal="center" vertical="center"/>
      <protection locked="0"/>
    </xf>
    <xf numFmtId="0" fontId="3" fillId="3" borderId="102" xfId="0" applyFont="1" applyFill="1" applyBorder="1" applyAlignment="1" applyProtection="1">
      <alignment horizontal="center" vertical="center"/>
      <protection locked="0"/>
    </xf>
    <xf numFmtId="0" fontId="3" fillId="3" borderId="103" xfId="0" applyFont="1" applyFill="1" applyBorder="1" applyAlignment="1" applyProtection="1">
      <alignment horizontal="center" vertical="center"/>
      <protection locked="0"/>
    </xf>
    <xf numFmtId="0" fontId="56" fillId="0" borderId="39" xfId="0" applyFont="1" applyBorder="1" applyAlignment="1" applyProtection="1">
      <alignment horizontal="left" vertical="center" wrapText="1"/>
      <protection locked="0"/>
    </xf>
    <xf numFmtId="0" fontId="56" fillId="0" borderId="51" xfId="0" applyFont="1" applyBorder="1" applyAlignment="1" applyProtection="1">
      <alignment horizontal="left" vertical="center" wrapText="1"/>
      <protection locked="0"/>
    </xf>
    <xf numFmtId="0" fontId="0" fillId="0" borderId="50" xfId="0" applyBorder="1" applyAlignment="1" applyProtection="1">
      <alignment horizontal="left" vertical="center"/>
      <protection locked="0"/>
    </xf>
    <xf numFmtId="164" fontId="3" fillId="0" borderId="10" xfId="0" applyNumberFormat="1" applyFont="1" applyFill="1" applyBorder="1" applyAlignment="1" applyProtection="1">
      <alignment horizontal="center" vertical="center" wrapText="1"/>
    </xf>
    <xf numFmtId="0" fontId="28" fillId="11" borderId="32" xfId="0" applyFont="1" applyFill="1" applyBorder="1" applyAlignment="1" applyProtection="1">
      <protection locked="0"/>
    </xf>
    <xf numFmtId="0" fontId="3" fillId="11" borderId="27" xfId="0" applyFont="1" applyFill="1" applyBorder="1" applyAlignment="1" applyProtection="1">
      <protection locked="0"/>
    </xf>
    <xf numFmtId="0" fontId="3" fillId="11" borderId="27" xfId="0" applyFont="1" applyFill="1" applyBorder="1" applyAlignment="1" applyProtection="1">
      <alignment horizontal="center" vertical="center"/>
      <protection locked="0"/>
    </xf>
    <xf numFmtId="0" fontId="18" fillId="11" borderId="27" xfId="0" applyFont="1" applyFill="1" applyBorder="1" applyAlignment="1" applyProtection="1">
      <alignment vertical="center" wrapText="1"/>
      <protection locked="0"/>
    </xf>
    <xf numFmtId="0" fontId="11" fillId="11" borderId="27" xfId="0" applyNumberFormat="1" applyFont="1" applyFill="1" applyBorder="1" applyAlignment="1" applyProtection="1">
      <alignment horizontal="center" vertical="center"/>
    </xf>
    <xf numFmtId="0" fontId="29" fillId="11" borderId="27" xfId="0" applyFont="1" applyFill="1" applyBorder="1" applyAlignment="1" applyProtection="1">
      <alignment horizontal="center"/>
    </xf>
    <xf numFmtId="164" fontId="2" fillId="13" borderId="27" xfId="0" applyNumberFormat="1" applyFont="1" applyFill="1" applyBorder="1" applyAlignment="1" applyProtection="1">
      <alignment horizontal="center" vertical="center"/>
    </xf>
    <xf numFmtId="164" fontId="18" fillId="0" borderId="47" xfId="0" applyNumberFormat="1" applyFont="1" applyFill="1" applyBorder="1" applyAlignment="1" applyProtection="1">
      <alignment horizontal="center" vertical="center"/>
      <protection locked="0"/>
    </xf>
    <xf numFmtId="0" fontId="0" fillId="0" borderId="5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56" fillId="0" borderId="55" xfId="0"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left" vertical="center"/>
      <protection locked="0"/>
    </xf>
    <xf numFmtId="0" fontId="2" fillId="0" borderId="81" xfId="0" applyFont="1" applyFill="1" applyBorder="1" applyAlignment="1" applyProtection="1">
      <alignment horizontal="left" vertical="center" wrapText="1" indent="1"/>
      <protection locked="0"/>
    </xf>
    <xf numFmtId="49" fontId="56" fillId="0" borderId="55" xfId="0" applyNumberFormat="1" applyFont="1" applyFill="1" applyBorder="1" applyAlignment="1" applyProtection="1">
      <alignment horizontal="center" vertical="center" wrapText="1"/>
      <protection locked="0"/>
    </xf>
    <xf numFmtId="0" fontId="2" fillId="0" borderId="66" xfId="0" applyFont="1" applyBorder="1" applyAlignment="1" applyProtection="1">
      <alignment horizontal="left" vertical="center"/>
      <protection locked="0"/>
    </xf>
    <xf numFmtId="0" fontId="56" fillId="0" borderId="70" xfId="0" applyNumberFormat="1" applyFont="1" applyFill="1" applyBorder="1" applyAlignment="1" applyProtection="1">
      <alignment horizontal="center" vertical="center" wrapText="1"/>
      <protection locked="0"/>
    </xf>
    <xf numFmtId="0" fontId="2" fillId="0" borderId="55" xfId="0" applyFont="1" applyBorder="1" applyAlignment="1" applyProtection="1">
      <alignment horizontal="left" vertical="center"/>
      <protection locked="0"/>
    </xf>
    <xf numFmtId="0" fontId="66" fillId="0" borderId="99" xfId="0" applyFont="1" applyFill="1" applyBorder="1" applyAlignment="1" applyProtection="1">
      <alignment horizontal="left" vertical="center" wrapText="1" indent="1"/>
      <protection locked="0"/>
    </xf>
    <xf numFmtId="0" fontId="2" fillId="0" borderId="50" xfId="0" applyFont="1" applyBorder="1" applyAlignment="1" applyProtection="1">
      <alignment horizontal="left" vertical="center"/>
      <protection locked="0"/>
    </xf>
    <xf numFmtId="0" fontId="56" fillId="0" borderId="43" xfId="0" applyNumberFormat="1" applyFont="1" applyFill="1" applyBorder="1" applyAlignment="1" applyProtection="1">
      <alignment horizontal="center" vertical="center" wrapText="1"/>
      <protection locked="0"/>
    </xf>
    <xf numFmtId="0" fontId="2" fillId="0" borderId="43" xfId="0" applyFont="1" applyBorder="1" applyAlignment="1" applyProtection="1">
      <alignment horizontal="left" vertical="center" wrapText="1"/>
      <protection locked="0"/>
    </xf>
    <xf numFmtId="0" fontId="2" fillId="0" borderId="51" xfId="0" applyFont="1" applyBorder="1" applyAlignment="1" applyProtection="1">
      <alignment horizontal="left" vertical="center"/>
      <protection locked="0"/>
    </xf>
    <xf numFmtId="0" fontId="66" fillId="0" borderId="88" xfId="0" applyFont="1" applyFill="1" applyBorder="1" applyAlignment="1" applyProtection="1">
      <alignment horizontal="left" vertical="center" wrapText="1" indent="1"/>
      <protection locked="0"/>
    </xf>
    <xf numFmtId="49" fontId="56" fillId="0" borderId="51" xfId="0" applyNumberFormat="1" applyFont="1" applyFill="1" applyBorder="1" applyAlignment="1" applyProtection="1">
      <alignment horizontal="center" vertical="center" wrapText="1"/>
      <protection locked="0"/>
    </xf>
    <xf numFmtId="0" fontId="28" fillId="9" borderId="105" xfId="0" applyFont="1" applyFill="1" applyBorder="1" applyAlignment="1" applyProtection="1">
      <alignment horizontal="center" vertical="center"/>
      <protection locked="0"/>
    </xf>
    <xf numFmtId="0" fontId="3" fillId="9" borderId="106" xfId="0" applyFont="1" applyFill="1" applyBorder="1" applyAlignment="1" applyProtection="1">
      <alignment horizontal="center" vertical="center"/>
      <protection locked="0"/>
    </xf>
    <xf numFmtId="0" fontId="3" fillId="3" borderId="107" xfId="0" applyFont="1" applyFill="1" applyBorder="1" applyAlignment="1" applyProtection="1">
      <alignment horizontal="center" vertical="center"/>
      <protection locked="0"/>
    </xf>
    <xf numFmtId="0" fontId="3" fillId="3" borderId="108" xfId="0" applyFont="1" applyFill="1" applyBorder="1" applyAlignment="1" applyProtection="1">
      <alignment horizontal="center" vertical="center"/>
      <protection locked="0"/>
    </xf>
    <xf numFmtId="0" fontId="2" fillId="0" borderId="105" xfId="0" applyFont="1" applyFill="1" applyBorder="1" applyAlignment="1" applyProtection="1">
      <alignment horizontal="left" vertical="center"/>
      <protection locked="0"/>
    </xf>
    <xf numFmtId="0" fontId="56" fillId="0" borderId="110" xfId="0" applyNumberFormat="1" applyFont="1" applyFill="1" applyBorder="1" applyAlignment="1" applyProtection="1">
      <alignment horizontal="center" vertical="center" wrapText="1"/>
      <protection locked="0"/>
    </xf>
    <xf numFmtId="164" fontId="53" fillId="9" borderId="105" xfId="0" applyNumberFormat="1" applyFont="1" applyFill="1" applyBorder="1" applyAlignment="1" applyProtection="1">
      <alignment horizontal="center" vertical="center" wrapText="1"/>
    </xf>
    <xf numFmtId="164" fontId="3" fillId="0" borderId="108" xfId="0" applyNumberFormat="1" applyFont="1" applyFill="1" applyBorder="1" applyAlignment="1" applyProtection="1">
      <alignment horizontal="center" vertical="center"/>
    </xf>
    <xf numFmtId="0" fontId="56" fillId="0" borderId="110" xfId="0" applyFont="1" applyBorder="1" applyAlignment="1" applyProtection="1">
      <alignment horizontal="left" vertical="center" wrapText="1"/>
      <protection locked="0"/>
    </xf>
    <xf numFmtId="0" fontId="2" fillId="0" borderId="110" xfId="0" applyNumberFormat="1" applyFont="1" applyBorder="1" applyAlignment="1" applyProtection="1">
      <alignment horizontal="left" vertical="center" wrapText="1"/>
      <protection locked="0"/>
    </xf>
    <xf numFmtId="0" fontId="28" fillId="9" borderId="111" xfId="0" applyFont="1" applyFill="1" applyBorder="1" applyProtection="1">
      <protection locked="0"/>
    </xf>
    <xf numFmtId="0" fontId="3" fillId="9" borderId="112" xfId="0" applyFont="1" applyFill="1" applyBorder="1" applyProtection="1">
      <protection locked="0"/>
    </xf>
    <xf numFmtId="0" fontId="3" fillId="9" borderId="0" xfId="0" applyFont="1" applyFill="1" applyBorder="1" applyProtection="1">
      <protection locked="0"/>
    </xf>
    <xf numFmtId="0" fontId="3" fillId="9" borderId="21" xfId="0" applyFont="1" applyFill="1" applyBorder="1" applyAlignment="1" applyProtection="1">
      <alignment vertical="center"/>
      <protection locked="0"/>
    </xf>
    <xf numFmtId="0" fontId="69" fillId="9" borderId="21" xfId="0" applyFont="1" applyFill="1" applyBorder="1" applyAlignment="1" applyProtection="1">
      <alignment horizontal="left" vertical="center"/>
      <protection locked="0"/>
    </xf>
    <xf numFmtId="0" fontId="69" fillId="9" borderId="21" xfId="0" applyFont="1" applyFill="1" applyBorder="1" applyAlignment="1" applyProtection="1">
      <alignment horizontal="center" vertical="center"/>
      <protection locked="0"/>
    </xf>
    <xf numFmtId="0" fontId="69" fillId="9" borderId="21" xfId="0" applyFont="1" applyFill="1" applyBorder="1" applyAlignment="1" applyProtection="1">
      <alignment vertical="center"/>
      <protection locked="0"/>
    </xf>
    <xf numFmtId="0" fontId="2" fillId="9" borderId="0" xfId="0" applyNumberFormat="1" applyFont="1" applyFill="1" applyBorder="1" applyAlignment="1" applyProtection="1">
      <alignment horizontal="center" vertical="center"/>
      <protection locked="0"/>
    </xf>
    <xf numFmtId="0" fontId="70" fillId="9" borderId="21" xfId="0" applyFont="1" applyFill="1" applyBorder="1" applyAlignment="1" applyProtection="1">
      <alignment horizontal="center" vertical="top"/>
      <protection locked="0"/>
    </xf>
    <xf numFmtId="0" fontId="2" fillId="9" borderId="22" xfId="0" applyNumberFormat="1" applyFont="1" applyFill="1" applyBorder="1" applyAlignment="1" applyProtection="1">
      <alignment horizontal="left" vertical="center" wrapText="1"/>
      <protection locked="0"/>
    </xf>
    <xf numFmtId="0" fontId="63" fillId="2" borderId="2" xfId="1" applyFont="1" applyFill="1" applyBorder="1" applyAlignment="1" applyProtection="1">
      <alignment horizontal="left" vertical="center"/>
      <protection locked="0"/>
    </xf>
    <xf numFmtId="0" fontId="63" fillId="2" borderId="2" xfId="1" applyFont="1" applyFill="1" applyBorder="1" applyAlignment="1" applyProtection="1">
      <alignment horizontal="center" vertical="center"/>
      <protection locked="0"/>
    </xf>
    <xf numFmtId="0" fontId="44" fillId="2" borderId="21" xfId="1" applyFont="1" applyFill="1" applyBorder="1" applyAlignment="1" applyProtection="1">
      <alignment horizontal="left" vertical="center"/>
      <protection locked="0"/>
    </xf>
    <xf numFmtId="0" fontId="44" fillId="2" borderId="21" xfId="1" applyFont="1" applyFill="1" applyBorder="1" applyAlignment="1" applyProtection="1">
      <alignment horizontal="center" vertical="center"/>
      <protection locked="0"/>
    </xf>
    <xf numFmtId="0" fontId="66" fillId="0" borderId="51" xfId="0" applyFont="1" applyFill="1" applyBorder="1" applyAlignment="1" applyProtection="1">
      <alignment horizontal="left" vertical="center" wrapText="1" indent="1"/>
      <protection locked="0"/>
    </xf>
    <xf numFmtId="0" fontId="28" fillId="12" borderId="50" xfId="0" applyFont="1" applyFill="1" applyBorder="1" applyAlignment="1" applyProtection="1">
      <alignment horizontal="center" vertical="center"/>
      <protection locked="0"/>
    </xf>
    <xf numFmtId="0" fontId="3" fillId="12" borderId="9"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2" fillId="0" borderId="54" xfId="0" applyFont="1" applyFill="1" applyBorder="1" applyAlignment="1" applyProtection="1">
      <alignment horizontal="left" vertical="center" wrapText="1"/>
      <protection locked="0"/>
    </xf>
    <xf numFmtId="0" fontId="2" fillId="0" borderId="18" xfId="0" applyNumberFormat="1" applyFont="1" applyFill="1" applyBorder="1" applyAlignment="1" applyProtection="1">
      <alignment horizontal="center" vertical="center"/>
    </xf>
    <xf numFmtId="164" fontId="53" fillId="12" borderId="54"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indent="3"/>
      <protection locked="0"/>
    </xf>
    <xf numFmtId="0" fontId="3" fillId="0" borderId="0" xfId="0" applyFont="1" applyFill="1" applyBorder="1" applyAlignment="1" applyProtection="1">
      <alignment vertical="center"/>
      <protection locked="0"/>
    </xf>
    <xf numFmtId="0" fontId="2" fillId="0" borderId="115" xfId="0" applyFont="1" applyBorder="1" applyAlignment="1" applyProtection="1">
      <alignment horizontal="right" vertical="center"/>
      <protection locked="0"/>
    </xf>
    <xf numFmtId="0" fontId="28" fillId="13" borderId="32" xfId="0" applyFont="1" applyFill="1" applyBorder="1" applyProtection="1">
      <protection locked="0"/>
    </xf>
    <xf numFmtId="0" fontId="3" fillId="13" borderId="27" xfId="0" applyFont="1" applyFill="1" applyBorder="1" applyProtection="1">
      <protection locked="0"/>
    </xf>
    <xf numFmtId="0" fontId="11" fillId="13" borderId="27" xfId="0" applyFont="1" applyFill="1" applyBorder="1" applyAlignment="1" applyProtection="1">
      <alignment horizontal="left" vertical="center"/>
      <protection locked="0"/>
    </xf>
    <xf numFmtId="0" fontId="72" fillId="13" borderId="27" xfId="0" applyFont="1" applyFill="1" applyBorder="1" applyAlignment="1" applyProtection="1">
      <alignment horizontal="left" vertical="center"/>
      <protection locked="0"/>
    </xf>
    <xf numFmtId="0" fontId="72" fillId="13" borderId="27" xfId="0" applyFont="1" applyFill="1" applyBorder="1" applyAlignment="1" applyProtection="1">
      <alignment horizontal="center" vertical="center"/>
      <protection locked="0"/>
    </xf>
    <xf numFmtId="0" fontId="73" fillId="13" borderId="27" xfId="0" applyFont="1" applyFill="1" applyBorder="1" applyAlignment="1" applyProtection="1">
      <alignment vertical="center" wrapText="1"/>
      <protection locked="0"/>
    </xf>
    <xf numFmtId="0" fontId="73" fillId="13" borderId="27" xfId="0" applyNumberFormat="1" applyFont="1" applyFill="1" applyBorder="1" applyAlignment="1" applyProtection="1">
      <alignment horizontal="center" vertical="center"/>
    </xf>
    <xf numFmtId="0" fontId="29" fillId="13" borderId="27" xfId="0" applyFont="1" applyFill="1" applyBorder="1" applyAlignment="1" applyProtection="1">
      <alignment horizontal="center" vertical="center"/>
    </xf>
    <xf numFmtId="164" fontId="18" fillId="13" borderId="26" xfId="0" applyNumberFormat="1" applyFont="1" applyFill="1" applyBorder="1" applyAlignment="1" applyProtection="1">
      <alignment horizontal="center" vertical="center"/>
      <protection locked="0"/>
    </xf>
    <xf numFmtId="0" fontId="56" fillId="13" borderId="27"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2" fillId="16" borderId="17" xfId="0" applyNumberFormat="1" applyFont="1" applyFill="1" applyBorder="1" applyAlignment="1" applyProtection="1">
      <alignment horizontal="center" vertical="center" wrapText="1"/>
    </xf>
    <xf numFmtId="164" fontId="53" fillId="16" borderId="17" xfId="0" applyNumberFormat="1" applyFont="1" applyFill="1" applyBorder="1" applyAlignment="1" applyProtection="1">
      <alignment horizontal="center" vertical="center" wrapText="1"/>
    </xf>
    <xf numFmtId="164" fontId="3" fillId="16" borderId="17" xfId="0" applyNumberFormat="1" applyFont="1" applyFill="1" applyBorder="1" applyAlignment="1" applyProtection="1">
      <alignment horizontal="center" vertical="center"/>
    </xf>
    <xf numFmtId="164" fontId="3" fillId="16" borderId="17" xfId="0" applyNumberFormat="1" applyFont="1" applyFill="1" applyBorder="1" applyAlignment="1" applyProtection="1">
      <alignment horizontal="center" vertical="center"/>
      <protection locked="0"/>
    </xf>
    <xf numFmtId="0" fontId="56" fillId="16" borderId="17" xfId="0" applyFont="1" applyFill="1" applyBorder="1" applyAlignment="1" applyProtection="1">
      <alignment horizontal="left" vertical="center" wrapText="1"/>
      <protection locked="0"/>
    </xf>
    <xf numFmtId="0" fontId="2" fillId="16" borderId="26" xfId="0" applyNumberFormat="1" applyFont="1" applyFill="1" applyBorder="1" applyAlignment="1" applyProtection="1">
      <alignment horizontal="left" vertical="center" wrapText="1"/>
      <protection locked="0"/>
    </xf>
    <xf numFmtId="0" fontId="2" fillId="0" borderId="78" xfId="0" applyFont="1" applyBorder="1" applyAlignment="1">
      <alignment horizontal="right" vertical="center"/>
    </xf>
    <xf numFmtId="164" fontId="3" fillId="0" borderId="19" xfId="0" applyNumberFormat="1" applyFont="1" applyFill="1" applyBorder="1" applyAlignment="1" applyProtection="1">
      <alignment horizontal="center" vertical="center"/>
      <protection locked="0"/>
    </xf>
    <xf numFmtId="0" fontId="2" fillId="0" borderId="56" xfId="0" applyFont="1" applyBorder="1" applyAlignment="1">
      <alignment horizontal="right" vertical="center"/>
    </xf>
    <xf numFmtId="0" fontId="2" fillId="0" borderId="53"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3" borderId="51" xfId="0" applyNumberFormat="1" applyFont="1" applyFill="1" applyBorder="1" applyAlignment="1" applyProtection="1">
      <alignment horizontal="left" vertical="center" wrapText="1"/>
      <protection locked="0"/>
    </xf>
    <xf numFmtId="0" fontId="3" fillId="0" borderId="0" xfId="0" applyFont="1" applyFill="1" applyAlignment="1" applyProtection="1">
      <alignment vertical="top" wrapText="1"/>
      <protection locked="0"/>
    </xf>
    <xf numFmtId="0" fontId="2" fillId="0" borderId="56" xfId="0" applyFont="1" applyBorder="1" applyAlignment="1" applyProtection="1">
      <alignment horizontal="right" vertical="center"/>
      <protection locked="0"/>
    </xf>
    <xf numFmtId="0" fontId="2" fillId="0" borderId="78" xfId="0" applyFont="1" applyBorder="1" applyAlignment="1">
      <alignment vertical="center"/>
    </xf>
    <xf numFmtId="0" fontId="2" fillId="0" borderId="56" xfId="0" applyFont="1" applyBorder="1" applyAlignment="1">
      <alignment vertical="center"/>
    </xf>
    <xf numFmtId="0" fontId="2" fillId="0" borderId="66" xfId="0" applyFont="1" applyBorder="1" applyAlignment="1">
      <alignment horizontal="right" vertical="center"/>
    </xf>
    <xf numFmtId="0" fontId="28" fillId="9" borderId="115" xfId="0" applyFont="1" applyFill="1" applyBorder="1" applyAlignment="1" applyProtection="1">
      <alignment horizontal="center" vertical="center"/>
      <protection locked="0"/>
    </xf>
    <xf numFmtId="0" fontId="3" fillId="9" borderId="118" xfId="0" applyFont="1" applyFill="1" applyBorder="1" applyAlignment="1" applyProtection="1">
      <alignment horizontal="center" vertical="center"/>
      <protection locked="0"/>
    </xf>
    <xf numFmtId="0" fontId="3" fillId="3" borderId="116" xfId="0" applyFont="1" applyFill="1" applyBorder="1" applyAlignment="1" applyProtection="1">
      <alignment horizontal="center" vertical="center"/>
      <protection locked="0"/>
    </xf>
    <xf numFmtId="0" fontId="3" fillId="3" borderId="119" xfId="0" applyFont="1" applyFill="1" applyBorder="1" applyAlignment="1" applyProtection="1">
      <alignment horizontal="center" vertical="center"/>
      <protection locked="0"/>
    </xf>
    <xf numFmtId="0" fontId="2" fillId="0" borderId="115" xfId="0" applyFont="1" applyBorder="1" applyAlignment="1">
      <alignment horizontal="right" vertical="center"/>
    </xf>
    <xf numFmtId="0" fontId="2" fillId="0" borderId="120" xfId="0" applyNumberFormat="1" applyFont="1" applyFill="1" applyBorder="1" applyAlignment="1" applyProtection="1">
      <alignment horizontal="center" vertical="center" wrapText="1"/>
    </xf>
    <xf numFmtId="0" fontId="2" fillId="16" borderId="53" xfId="0" applyNumberFormat="1" applyFont="1" applyFill="1" applyBorder="1" applyAlignment="1" applyProtection="1">
      <alignment horizontal="center" vertical="center" wrapText="1"/>
    </xf>
    <xf numFmtId="164" fontId="53" fillId="16" borderId="54" xfId="0" applyNumberFormat="1" applyFont="1" applyFill="1" applyBorder="1" applyAlignment="1" applyProtection="1">
      <alignment horizontal="center" vertical="center" wrapText="1"/>
    </xf>
    <xf numFmtId="164" fontId="3" fillId="16" borderId="65" xfId="0" applyNumberFormat="1" applyFont="1" applyFill="1" applyBorder="1" applyAlignment="1" applyProtection="1">
      <alignment horizontal="center" vertical="center"/>
    </xf>
    <xf numFmtId="164" fontId="3" fillId="16" borderId="26" xfId="0" applyNumberFormat="1" applyFont="1" applyFill="1" applyBorder="1" applyAlignment="1" applyProtection="1">
      <alignment horizontal="center" vertical="center"/>
      <protection locked="0"/>
    </xf>
    <xf numFmtId="0" fontId="56" fillId="16" borderId="53" xfId="0" applyFont="1" applyFill="1" applyBorder="1" applyAlignment="1" applyProtection="1">
      <alignment horizontal="left" vertical="center" wrapText="1"/>
      <protection locked="0"/>
    </xf>
    <xf numFmtId="0" fontId="2" fillId="16" borderId="53" xfId="0" applyNumberFormat="1" applyFont="1" applyFill="1" applyBorder="1" applyAlignment="1" applyProtection="1">
      <alignment horizontal="left" vertical="center" wrapText="1"/>
      <protection locked="0"/>
    </xf>
    <xf numFmtId="0" fontId="2" fillId="0" borderId="66" xfId="0" applyFont="1" applyBorder="1" applyAlignment="1" applyProtection="1">
      <alignment horizontal="right" vertical="center"/>
      <protection locked="0"/>
    </xf>
    <xf numFmtId="0" fontId="3" fillId="3" borderId="64" xfId="0" applyFont="1" applyFill="1" applyBorder="1" applyAlignment="1" applyProtection="1">
      <alignment horizontal="center" vertical="center"/>
      <protection locked="0"/>
    </xf>
    <xf numFmtId="0" fontId="2" fillId="0" borderId="26" xfId="0" applyNumberFormat="1" applyFont="1" applyFill="1" applyBorder="1" applyAlignment="1" applyProtection="1">
      <alignment horizontal="left" vertical="center" wrapText="1"/>
      <protection locked="0"/>
    </xf>
    <xf numFmtId="0" fontId="0" fillId="0" borderId="100" xfId="0" applyBorder="1" applyAlignment="1" applyProtection="1">
      <alignment horizontal="left" vertical="center"/>
      <protection locked="0"/>
    </xf>
    <xf numFmtId="0" fontId="2" fillId="0" borderId="121" xfId="0" applyNumberFormat="1" applyFont="1" applyFill="1" applyBorder="1" applyAlignment="1" applyProtection="1">
      <alignment horizontal="center" vertical="center" wrapText="1"/>
    </xf>
    <xf numFmtId="164" fontId="53" fillId="9" borderId="100" xfId="0" applyNumberFormat="1" applyFont="1" applyFill="1" applyBorder="1" applyAlignment="1" applyProtection="1">
      <alignment horizontal="center" vertical="center" wrapText="1"/>
    </xf>
    <xf numFmtId="164" fontId="3" fillId="0" borderId="103" xfId="0" applyNumberFormat="1" applyFont="1" applyFill="1" applyBorder="1" applyAlignment="1" applyProtection="1">
      <alignment horizontal="center" vertical="center"/>
    </xf>
    <xf numFmtId="164" fontId="18" fillId="0" borderId="104" xfId="0" applyNumberFormat="1" applyFont="1" applyFill="1" applyBorder="1" applyAlignment="1" applyProtection="1">
      <alignment horizontal="center" vertical="center"/>
      <protection locked="0"/>
    </xf>
    <xf numFmtId="0" fontId="56" fillId="0" borderId="121" xfId="0" applyFont="1" applyFill="1" applyBorder="1" applyAlignment="1" applyProtection="1">
      <alignment horizontal="left" vertical="center" wrapText="1"/>
      <protection locked="0"/>
    </xf>
    <xf numFmtId="0" fontId="2" fillId="0" borderId="104" xfId="0" applyNumberFormat="1" applyFont="1" applyFill="1" applyBorder="1" applyAlignment="1" applyProtection="1">
      <alignment horizontal="left" vertical="center" wrapText="1"/>
      <protection locked="0"/>
    </xf>
    <xf numFmtId="0" fontId="2" fillId="0" borderId="84" xfId="0" applyFont="1" applyBorder="1" applyAlignment="1">
      <alignment horizontal="right" vertical="center"/>
    </xf>
    <xf numFmtId="0" fontId="2" fillId="0" borderId="56" xfId="0" applyFont="1" applyFill="1" applyBorder="1" applyAlignment="1" applyProtection="1">
      <alignment horizontal="left" vertical="center" wrapText="1"/>
      <protection locked="0"/>
    </xf>
    <xf numFmtId="164" fontId="18" fillId="0" borderId="5" xfId="0" applyNumberFormat="1" applyFont="1" applyFill="1" applyBorder="1" applyAlignment="1" applyProtection="1">
      <alignment horizontal="center" vertical="center"/>
      <protection locked="0"/>
    </xf>
    <xf numFmtId="0" fontId="2" fillId="0" borderId="55" xfId="0" applyNumberFormat="1" applyFont="1" applyFill="1" applyBorder="1" applyAlignment="1" applyProtection="1">
      <alignment horizontal="left" vertical="center" wrapText="1"/>
      <protection locked="0"/>
    </xf>
    <xf numFmtId="0" fontId="28" fillId="2" borderId="44" xfId="0" applyFont="1" applyFill="1" applyBorder="1" applyAlignment="1" applyProtection="1">
      <alignment horizontal="center" vertical="center"/>
      <protection locked="0"/>
    </xf>
    <xf numFmtId="0" fontId="3" fillId="2" borderId="122" xfId="0" applyFont="1" applyFill="1" applyBorder="1" applyAlignment="1" applyProtection="1">
      <alignment horizontal="center" vertical="center"/>
      <protection locked="0"/>
    </xf>
    <xf numFmtId="0" fontId="2" fillId="0" borderId="114" xfId="0"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center" vertical="center" wrapText="1"/>
    </xf>
    <xf numFmtId="164" fontId="53" fillId="9" borderId="41" xfId="0" applyNumberFormat="1" applyFont="1" applyFill="1" applyBorder="1" applyAlignment="1" applyProtection="1">
      <alignment horizontal="center" vertical="center" wrapText="1"/>
    </xf>
    <xf numFmtId="164" fontId="3" fillId="0" borderId="9" xfId="0" applyNumberFormat="1" applyFont="1" applyFill="1" applyBorder="1" applyAlignment="1" applyProtection="1">
      <alignment horizontal="center" vertical="center"/>
    </xf>
    <xf numFmtId="164" fontId="3" fillId="0" borderId="28" xfId="0" applyNumberFormat="1" applyFont="1" applyFill="1" applyBorder="1" applyAlignment="1" applyProtection="1">
      <alignment horizontal="center" vertical="center"/>
      <protection locked="0"/>
    </xf>
    <xf numFmtId="0" fontId="56" fillId="0" borderId="59" xfId="0" applyFont="1" applyFill="1" applyBorder="1" applyAlignment="1" applyProtection="1">
      <alignment horizontal="left" vertical="center" wrapText="1"/>
      <protection locked="0"/>
    </xf>
    <xf numFmtId="0" fontId="3" fillId="3" borderId="75" xfId="0" applyFont="1" applyFill="1" applyBorder="1" applyAlignment="1" applyProtection="1">
      <alignment horizontal="center" vertical="center"/>
      <protection locked="0"/>
    </xf>
    <xf numFmtId="0" fontId="2" fillId="0" borderId="89" xfId="0" applyFont="1" applyBorder="1" applyAlignment="1" applyProtection="1">
      <alignment horizontal="right" vertical="center"/>
      <protection locked="0"/>
    </xf>
    <xf numFmtId="0" fontId="2" fillId="0" borderId="5" xfId="0" applyNumberFormat="1" applyFont="1" applyFill="1" applyBorder="1" applyAlignment="1" applyProtection="1">
      <alignment horizontal="center" vertical="center" wrapText="1"/>
    </xf>
    <xf numFmtId="0" fontId="3" fillId="3" borderId="89" xfId="0" applyFont="1" applyFill="1" applyBorder="1" applyAlignment="1" applyProtection="1">
      <alignment horizontal="center" vertical="center"/>
      <protection locked="0"/>
    </xf>
    <xf numFmtId="0" fontId="2" fillId="0" borderId="67" xfId="0" applyFont="1" applyBorder="1" applyAlignment="1">
      <alignment horizontal="right" vertical="center"/>
    </xf>
    <xf numFmtId="0" fontId="2" fillId="0" borderId="99" xfId="0" applyNumberFormat="1" applyFont="1" applyFill="1" applyBorder="1" applyAlignment="1" applyProtection="1">
      <alignment horizontal="center" vertical="center" wrapText="1"/>
    </xf>
    <xf numFmtId="0" fontId="3" fillId="3" borderId="85" xfId="0" applyFont="1" applyFill="1" applyBorder="1" applyAlignment="1" applyProtection="1">
      <alignment horizontal="center" vertical="center"/>
      <protection locked="0"/>
    </xf>
    <xf numFmtId="0" fontId="2" fillId="0" borderId="88" xfId="0" applyNumberFormat="1" applyFont="1" applyFill="1" applyBorder="1" applyAlignment="1" applyProtection="1">
      <alignment horizontal="center" vertical="center" wrapText="1"/>
    </xf>
    <xf numFmtId="0" fontId="2" fillId="0" borderId="100" xfId="0" applyFont="1" applyFill="1" applyBorder="1" applyAlignment="1" applyProtection="1">
      <alignment horizontal="left" vertical="center" wrapText="1"/>
      <protection locked="0"/>
    </xf>
    <xf numFmtId="0" fontId="2" fillId="0" borderId="19" xfId="0" applyNumberFormat="1" applyFont="1" applyFill="1" applyBorder="1" applyAlignment="1" applyProtection="1">
      <alignment horizontal="center" vertical="center" wrapText="1"/>
    </xf>
    <xf numFmtId="164" fontId="53" fillId="9" borderId="38" xfId="0" applyNumberFormat="1" applyFont="1" applyFill="1" applyBorder="1" applyAlignment="1" applyProtection="1">
      <alignment horizontal="center" vertical="center" wrapText="1"/>
    </xf>
    <xf numFmtId="164" fontId="3" fillId="0" borderId="43" xfId="0" applyNumberFormat="1" applyFont="1" applyFill="1" applyBorder="1" applyAlignment="1" applyProtection="1">
      <alignment horizontal="center" vertical="center"/>
      <protection locked="0"/>
    </xf>
    <xf numFmtId="0" fontId="56" fillId="0" borderId="43" xfId="0" applyFont="1" applyFill="1" applyBorder="1" applyAlignment="1" applyProtection="1">
      <alignment horizontal="left" vertical="center" wrapText="1"/>
      <protection locked="0"/>
    </xf>
    <xf numFmtId="0" fontId="2" fillId="0" borderId="123" xfId="0" applyNumberFormat="1" applyFont="1" applyFill="1" applyBorder="1" applyAlignment="1" applyProtection="1">
      <alignment horizontal="center" vertical="center" wrapText="1"/>
    </xf>
    <xf numFmtId="0" fontId="2" fillId="0" borderId="6" xfId="0" applyFont="1" applyFill="1" applyBorder="1" applyAlignment="1" applyProtection="1">
      <alignment horizontal="left" vertical="center" wrapText="1"/>
      <protection locked="0"/>
    </xf>
    <xf numFmtId="164" fontId="3" fillId="0" borderId="7" xfId="0" applyNumberFormat="1" applyFont="1" applyFill="1" applyBorder="1" applyAlignment="1" applyProtection="1">
      <alignment horizontal="center" vertical="center"/>
      <protection locked="0"/>
    </xf>
    <xf numFmtId="0" fontId="53" fillId="9" borderId="96" xfId="0" applyNumberFormat="1" applyFont="1" applyFill="1" applyBorder="1" applyAlignment="1" applyProtection="1">
      <alignment horizontal="center" vertical="center"/>
      <protection locked="0"/>
    </xf>
    <xf numFmtId="0" fontId="3" fillId="9" borderId="96" xfId="0" applyNumberFormat="1" applyFont="1" applyFill="1" applyBorder="1" applyAlignment="1" applyProtection="1">
      <alignment horizontal="center" vertical="center"/>
      <protection locked="0"/>
    </xf>
    <xf numFmtId="0" fontId="70" fillId="9" borderId="96" xfId="0" applyNumberFormat="1" applyFont="1" applyFill="1" applyBorder="1" applyAlignment="1" applyProtection="1">
      <alignment horizontal="center" vertical="center"/>
      <protection locked="0"/>
    </xf>
    <xf numFmtId="0" fontId="70" fillId="9" borderId="95" xfId="0" applyFont="1" applyFill="1" applyBorder="1" applyAlignment="1" applyProtection="1">
      <alignment horizontal="center" vertical="top"/>
      <protection locked="0"/>
    </xf>
    <xf numFmtId="0" fontId="72" fillId="11" borderId="21" xfId="0" applyFont="1" applyFill="1" applyBorder="1" applyAlignment="1" applyProtection="1">
      <alignment horizontal="left" vertical="center"/>
      <protection locked="0"/>
    </xf>
    <xf numFmtId="0" fontId="72" fillId="11" borderId="21" xfId="0" applyFont="1" applyFill="1" applyBorder="1" applyAlignment="1" applyProtection="1">
      <alignment horizontal="center" vertical="center"/>
      <protection locked="0"/>
    </xf>
    <xf numFmtId="0" fontId="72" fillId="11" borderId="21" xfId="0" applyFont="1" applyFill="1" applyBorder="1" applyAlignment="1" applyProtection="1">
      <alignment vertical="top" wrapText="1"/>
      <protection locked="0"/>
    </xf>
    <xf numFmtId="0" fontId="73" fillId="11" borderId="27" xfId="0" applyNumberFormat="1" applyFont="1" applyFill="1" applyBorder="1" applyAlignment="1" applyProtection="1">
      <alignment horizontal="center" vertical="center"/>
      <protection locked="0"/>
    </xf>
    <xf numFmtId="164" fontId="73" fillId="11" borderId="27" xfId="0" applyNumberFormat="1" applyFont="1" applyFill="1" applyBorder="1" applyAlignment="1" applyProtection="1">
      <alignment horizontal="center" vertical="center"/>
      <protection locked="0"/>
    </xf>
    <xf numFmtId="0" fontId="28" fillId="9" borderId="44" xfId="0" applyFont="1" applyFill="1" applyBorder="1" applyAlignment="1" applyProtection="1">
      <alignment horizontal="center" vertical="center"/>
      <protection locked="0"/>
    </xf>
    <xf numFmtId="0" fontId="3" fillId="9" borderId="122"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124" xfId="0" applyFont="1" applyFill="1" applyBorder="1" applyAlignment="1" applyProtection="1">
      <alignment horizontal="center" vertical="center"/>
      <protection locked="0"/>
    </xf>
    <xf numFmtId="0" fontId="2" fillId="0" borderId="44" xfId="0" applyFont="1" applyBorder="1" applyAlignment="1" applyProtection="1">
      <alignment horizontal="left" vertical="center"/>
      <protection locked="0"/>
    </xf>
    <xf numFmtId="0" fontId="2" fillId="0" borderId="48" xfId="0" applyNumberFormat="1" applyFont="1" applyFill="1" applyBorder="1" applyAlignment="1" applyProtection="1">
      <alignment horizontal="center" vertical="center"/>
    </xf>
    <xf numFmtId="164" fontId="53" fillId="9" borderId="44" xfId="0" applyNumberFormat="1" applyFont="1" applyFill="1" applyBorder="1" applyAlignment="1" applyProtection="1">
      <alignment horizontal="center" vertical="center" wrapText="1"/>
    </xf>
    <xf numFmtId="164" fontId="3" fillId="0" borderId="124" xfId="0" applyNumberFormat="1" applyFont="1" applyFill="1" applyBorder="1" applyAlignment="1" applyProtection="1">
      <alignment horizontal="center" vertical="center"/>
    </xf>
    <xf numFmtId="0" fontId="56" fillId="0" borderId="49" xfId="0" applyFont="1" applyBorder="1" applyAlignment="1" applyProtection="1">
      <alignment horizontal="left" vertical="center" wrapText="1"/>
      <protection locked="0"/>
    </xf>
    <xf numFmtId="0" fontId="2" fillId="0" borderId="49" xfId="0" applyNumberFormat="1" applyFont="1" applyBorder="1" applyAlignment="1" applyProtection="1">
      <alignment horizontal="left" vertical="center" wrapText="1"/>
      <protection locked="0"/>
    </xf>
    <xf numFmtId="0" fontId="2" fillId="0" borderId="16" xfId="0" applyNumberFormat="1" applyFont="1" applyFill="1" applyBorder="1" applyAlignment="1" applyProtection="1">
      <alignment horizontal="center" vertical="center"/>
    </xf>
    <xf numFmtId="0" fontId="2" fillId="3" borderId="50" xfId="0" applyFont="1" applyFill="1" applyBorder="1" applyAlignment="1" applyProtection="1">
      <alignment horizontal="left" vertical="center"/>
      <protection locked="0"/>
    </xf>
    <xf numFmtId="0" fontId="2" fillId="3" borderId="6"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2" fillId="0" borderId="120" xfId="0" applyNumberFormat="1" applyFont="1" applyFill="1" applyBorder="1" applyAlignment="1" applyProtection="1">
      <alignment horizontal="center" vertical="center"/>
    </xf>
    <xf numFmtId="164" fontId="53" fillId="9" borderId="115" xfId="0" applyNumberFormat="1" applyFont="1" applyFill="1" applyBorder="1" applyAlignment="1" applyProtection="1">
      <alignment horizontal="center" vertical="center" wrapText="1"/>
    </xf>
    <xf numFmtId="164" fontId="3" fillId="0" borderId="119" xfId="0" applyNumberFormat="1" applyFont="1" applyFill="1" applyBorder="1" applyAlignment="1" applyProtection="1">
      <alignment horizontal="center" vertical="center" wrapText="1"/>
    </xf>
    <xf numFmtId="0" fontId="73" fillId="11" borderId="27" xfId="0" applyFont="1" applyFill="1" applyBorder="1" applyAlignment="1" applyProtection="1">
      <alignment horizontal="left" vertical="center"/>
      <protection locked="0"/>
    </xf>
    <xf numFmtId="0" fontId="73" fillId="11" borderId="27" xfId="0" applyFont="1" applyFill="1" applyBorder="1" applyAlignment="1" applyProtection="1">
      <alignment horizontal="center" vertical="center"/>
      <protection locked="0"/>
    </xf>
    <xf numFmtId="0" fontId="73" fillId="11" borderId="27" xfId="0" applyFont="1" applyFill="1" applyBorder="1" applyAlignment="1" applyProtection="1">
      <alignment vertical="center" wrapText="1"/>
      <protection locked="0"/>
    </xf>
    <xf numFmtId="0" fontId="73" fillId="11" borderId="27" xfId="0" applyNumberFormat="1" applyFont="1" applyFill="1" applyBorder="1" applyAlignment="1" applyProtection="1">
      <alignment horizontal="center" vertical="center"/>
    </xf>
    <xf numFmtId="0" fontId="29" fillId="11" borderId="27" xfId="0" applyFont="1" applyFill="1" applyBorder="1" applyAlignment="1" applyProtection="1">
      <alignment horizontal="center" vertical="center"/>
    </xf>
    <xf numFmtId="0" fontId="74" fillId="11" borderId="27" xfId="0" applyFont="1" applyFill="1" applyBorder="1" applyAlignment="1" applyProtection="1">
      <alignment horizontal="center" vertical="center"/>
    </xf>
    <xf numFmtId="0" fontId="28" fillId="2" borderId="48"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0" fontId="2" fillId="16" borderId="46" xfId="0" applyNumberFormat="1" applyFont="1" applyFill="1" applyBorder="1" applyAlignment="1" applyProtection="1">
      <alignment horizontal="center" vertical="center" wrapText="1"/>
    </xf>
    <xf numFmtId="164" fontId="53" fillId="16" borderId="46" xfId="0" applyNumberFormat="1" applyFont="1" applyFill="1" applyBorder="1" applyAlignment="1" applyProtection="1">
      <alignment horizontal="center" vertical="center" wrapText="1"/>
    </xf>
    <xf numFmtId="164" fontId="3" fillId="16" borderId="46" xfId="0" applyNumberFormat="1" applyFont="1" applyFill="1" applyBorder="1" applyAlignment="1" applyProtection="1">
      <alignment horizontal="center" vertical="center"/>
    </xf>
    <xf numFmtId="164" fontId="3" fillId="16" borderId="46" xfId="0" applyNumberFormat="1" applyFont="1" applyFill="1" applyBorder="1" applyAlignment="1" applyProtection="1">
      <alignment horizontal="center" vertical="center"/>
      <protection locked="0"/>
    </xf>
    <xf numFmtId="0" fontId="56" fillId="16" borderId="46" xfId="0" applyFont="1" applyFill="1" applyBorder="1" applyAlignment="1" applyProtection="1">
      <alignment horizontal="left" vertical="center" wrapText="1"/>
      <protection locked="0"/>
    </xf>
    <xf numFmtId="0" fontId="2" fillId="16" borderId="47" xfId="0" applyNumberFormat="1" applyFont="1" applyFill="1" applyBorder="1" applyAlignment="1" applyProtection="1">
      <alignment horizontal="left" vertical="center" wrapText="1"/>
      <protection locked="0"/>
    </xf>
    <xf numFmtId="0" fontId="3" fillId="0" borderId="40"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2" fillId="0" borderId="66" xfId="0" applyFont="1" applyFill="1" applyBorder="1" applyAlignment="1" applyProtection="1">
      <alignment horizontal="right" vertical="center"/>
      <protection locked="0"/>
    </xf>
    <xf numFmtId="0" fontId="3" fillId="0" borderId="86"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2" fillId="0" borderId="84" xfId="0" applyFont="1" applyFill="1" applyBorder="1" applyAlignment="1" applyProtection="1">
      <alignment horizontal="right" vertical="center"/>
      <protection locked="0"/>
    </xf>
    <xf numFmtId="0" fontId="2" fillId="0" borderId="78" xfId="0" applyFont="1" applyFill="1" applyBorder="1" applyAlignment="1" applyProtection="1">
      <alignment horizontal="right" vertical="center"/>
      <protection locked="0"/>
    </xf>
    <xf numFmtId="0" fontId="2" fillId="0" borderId="35" xfId="0" applyFont="1" applyBorder="1" applyAlignment="1" applyProtection="1">
      <alignment horizontal="center" vertical="center"/>
      <protection locked="0"/>
    </xf>
    <xf numFmtId="0" fontId="66" fillId="0" borderId="5"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2" fillId="11" borderId="27" xfId="0" applyFont="1" applyFill="1" applyBorder="1" applyAlignment="1" applyProtection="1">
      <alignment vertical="center"/>
      <protection locked="0"/>
    </xf>
    <xf numFmtId="0" fontId="73" fillId="11" borderId="27" xfId="0" applyFont="1" applyFill="1" applyBorder="1" applyAlignment="1" applyProtection="1">
      <alignment vertical="top" wrapText="1"/>
      <protection locked="0"/>
    </xf>
    <xf numFmtId="0" fontId="2" fillId="3" borderId="43" xfId="0" applyNumberFormat="1" applyFont="1" applyFill="1" applyBorder="1" applyAlignment="1" applyProtection="1">
      <alignment horizontal="left" vertical="center" wrapText="1"/>
      <protection locked="0"/>
    </xf>
    <xf numFmtId="0" fontId="2" fillId="0" borderId="52" xfId="0" applyFont="1" applyBorder="1" applyAlignment="1" applyProtection="1">
      <alignment horizontal="right" vertical="center"/>
      <protection locked="0"/>
    </xf>
    <xf numFmtId="0" fontId="2" fillId="0" borderId="78" xfId="0" applyFont="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3" fillId="0" borderId="79"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164" fontId="2" fillId="0" borderId="83" xfId="0" applyNumberFormat="1" applyFont="1" applyBorder="1" applyAlignment="1">
      <alignment horizontal="center" vertical="center" wrapText="1"/>
    </xf>
    <xf numFmtId="0" fontId="2" fillId="0" borderId="84" xfId="0" applyFont="1" applyFill="1" applyBorder="1" applyAlignment="1" applyProtection="1">
      <alignment horizontal="left" vertical="center"/>
      <protection locked="0"/>
    </xf>
    <xf numFmtId="0" fontId="28" fillId="9" borderId="125" xfId="0" applyFont="1" applyFill="1" applyBorder="1" applyProtection="1">
      <protection locked="0"/>
    </xf>
    <xf numFmtId="0" fontId="69" fillId="9" borderId="95" xfId="0" applyFont="1" applyFill="1" applyBorder="1" applyAlignment="1" applyProtection="1">
      <alignment vertical="center"/>
      <protection locked="0"/>
    </xf>
    <xf numFmtId="0" fontId="3" fillId="9" borderId="95" xfId="0" applyNumberFormat="1" applyFont="1" applyFill="1" applyBorder="1" applyAlignment="1" applyProtection="1">
      <alignment horizontal="center" vertical="center"/>
      <protection locked="0"/>
    </xf>
    <xf numFmtId="0" fontId="76" fillId="0" borderId="0" xfId="0" applyFont="1" applyFill="1" applyProtection="1">
      <protection locked="0"/>
    </xf>
    <xf numFmtId="0" fontId="76" fillId="0" borderId="0" xfId="0" applyFont="1" applyProtection="1">
      <protection locked="0"/>
    </xf>
    <xf numFmtId="0" fontId="73" fillId="11" borderId="21" xfId="0" applyFont="1" applyFill="1" applyBorder="1" applyAlignment="1" applyProtection="1">
      <alignment horizontal="left" vertical="center"/>
      <protection locked="0"/>
    </xf>
    <xf numFmtId="0" fontId="73" fillId="11" borderId="21" xfId="0" applyFont="1" applyFill="1" applyBorder="1" applyAlignment="1" applyProtection="1">
      <alignment horizontal="center" vertical="center"/>
      <protection locked="0"/>
    </xf>
    <xf numFmtId="0" fontId="73" fillId="11" borderId="21" xfId="0" applyFont="1" applyFill="1" applyBorder="1" applyAlignment="1" applyProtection="1">
      <alignment vertical="top" wrapText="1"/>
      <protection locked="0"/>
    </xf>
    <xf numFmtId="0" fontId="29" fillId="11" borderId="27" xfId="0" applyFont="1" applyFill="1" applyBorder="1" applyAlignment="1" applyProtection="1">
      <alignment horizontal="center" vertical="center"/>
      <protection locked="0"/>
    </xf>
    <xf numFmtId="0" fontId="2" fillId="0" borderId="43" xfId="0" applyNumberFormat="1" applyFont="1" applyFill="1" applyBorder="1" applyAlignment="1" applyProtection="1">
      <alignment horizontal="center" vertical="center" wrapText="1"/>
      <protection locked="0"/>
    </xf>
    <xf numFmtId="0" fontId="28" fillId="9" borderId="89"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wrapText="1"/>
      <protection locked="0"/>
    </xf>
    <xf numFmtId="0" fontId="2" fillId="0" borderId="82" xfId="0" applyNumberFormat="1"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horizontal="center" vertical="center"/>
      <protection locked="0"/>
    </xf>
    <xf numFmtId="0" fontId="2" fillId="0" borderId="78" xfId="0" applyFont="1" applyFill="1" applyBorder="1" applyAlignment="1" applyProtection="1">
      <alignment horizontal="right" vertical="center" wrapText="1"/>
      <protection locked="0"/>
    </xf>
    <xf numFmtId="0" fontId="2" fillId="0" borderId="55" xfId="0" applyNumberFormat="1" applyFont="1" applyFill="1" applyBorder="1" applyAlignment="1" applyProtection="1">
      <alignment horizontal="center" vertical="center" wrapText="1"/>
      <protection locked="0"/>
    </xf>
    <xf numFmtId="0" fontId="2" fillId="0" borderId="70" xfId="0" applyNumberFormat="1" applyFont="1" applyFill="1" applyBorder="1" applyAlignment="1" applyProtection="1">
      <alignment horizontal="center" vertical="center" wrapText="1"/>
      <protection locked="0"/>
    </xf>
    <xf numFmtId="0" fontId="2" fillId="0" borderId="84" xfId="0" applyFont="1" applyFill="1" applyBorder="1" applyAlignment="1" applyProtection="1">
      <alignment horizontal="right" vertical="center" wrapText="1"/>
      <protection locked="0"/>
    </xf>
    <xf numFmtId="0" fontId="2" fillId="0" borderId="71" xfId="0" applyNumberFormat="1" applyFont="1" applyFill="1" applyBorder="1" applyAlignment="1" applyProtection="1">
      <alignment horizontal="center" vertical="center" wrapText="1"/>
      <protection locked="0"/>
    </xf>
    <xf numFmtId="0" fontId="2" fillId="0" borderId="43" xfId="0" applyNumberFormat="1" applyFont="1" applyFill="1" applyBorder="1" applyAlignment="1" applyProtection="1">
      <alignment horizontal="center" vertical="center"/>
      <protection locked="0"/>
    </xf>
    <xf numFmtId="164" fontId="53" fillId="9" borderId="50" xfId="0" applyNumberFormat="1" applyFont="1" applyFill="1" applyBorder="1" applyAlignment="1" applyProtection="1">
      <alignment horizontal="center" wrapText="1"/>
    </xf>
    <xf numFmtId="164" fontId="3" fillId="0" borderId="10" xfId="0" applyNumberFormat="1" applyFont="1" applyFill="1" applyBorder="1" applyAlignment="1" applyProtection="1">
      <alignment horizontal="center"/>
    </xf>
    <xf numFmtId="0" fontId="2" fillId="3" borderId="78" xfId="0" applyFont="1" applyFill="1" applyBorder="1" applyAlignment="1" applyProtection="1">
      <alignment horizontal="right" vertical="center"/>
      <protection locked="0"/>
    </xf>
    <xf numFmtId="0" fontId="0" fillId="0" borderId="55" xfId="0" applyNumberFormat="1" applyBorder="1" applyAlignment="1" applyProtection="1">
      <alignment horizontal="center" vertical="center"/>
      <protection locked="0"/>
    </xf>
    <xf numFmtId="0" fontId="2" fillId="3" borderId="84" xfId="0" applyFont="1" applyFill="1" applyBorder="1" applyAlignment="1" applyProtection="1">
      <alignment horizontal="right" vertical="center"/>
      <protection locked="0"/>
    </xf>
    <xf numFmtId="0" fontId="2" fillId="0" borderId="82" xfId="0" applyNumberFormat="1" applyFont="1" applyFill="1" applyBorder="1" applyAlignment="1" applyProtection="1">
      <alignment horizontal="center" vertical="center"/>
      <protection locked="0"/>
    </xf>
    <xf numFmtId="49" fontId="2" fillId="0" borderId="43" xfId="0"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left" vertical="center"/>
      <protection locked="0"/>
    </xf>
    <xf numFmtId="0" fontId="2" fillId="3" borderId="35" xfId="0" applyFont="1" applyFill="1" applyBorder="1" applyAlignment="1" applyProtection="1">
      <alignment horizontal="center" vertical="center"/>
      <protection locked="0"/>
    </xf>
    <xf numFmtId="0" fontId="2" fillId="0" borderId="5" xfId="0" applyFont="1" applyBorder="1" applyAlignment="1" applyProtection="1">
      <alignment horizontal="left" vertical="center" wrapText="1" indent="1"/>
      <protection locked="0"/>
    </xf>
    <xf numFmtId="0" fontId="2" fillId="0" borderId="55" xfId="0" applyNumberFormat="1" applyFont="1" applyBorder="1" applyAlignment="1" applyProtection="1">
      <alignment horizontal="center" vertical="center"/>
      <protection locked="0"/>
    </xf>
    <xf numFmtId="0" fontId="74" fillId="11" borderId="27" xfId="0" applyFont="1" applyFill="1" applyBorder="1" applyAlignment="1" applyProtection="1">
      <alignment horizontal="left" vertical="center"/>
      <protection locked="0"/>
    </xf>
    <xf numFmtId="0" fontId="74" fillId="11" borderId="27" xfId="0" applyFont="1" applyFill="1" applyBorder="1" applyAlignment="1" applyProtection="1">
      <alignment horizontal="center" vertical="center"/>
      <protection locked="0"/>
    </xf>
    <xf numFmtId="0" fontId="74" fillId="11" borderId="27" xfId="0" applyFont="1" applyFill="1" applyBorder="1" applyAlignment="1" applyProtection="1">
      <alignment vertical="top" wrapText="1"/>
      <protection locked="0"/>
    </xf>
    <xf numFmtId="0" fontId="74" fillId="11" borderId="27" xfId="0" applyNumberFormat="1" applyFont="1" applyFill="1" applyBorder="1" applyAlignment="1" applyProtection="1">
      <alignment horizontal="center" vertical="center"/>
      <protection locked="0"/>
    </xf>
    <xf numFmtId="164" fontId="74" fillId="11" borderId="27" xfId="0" applyNumberFormat="1" applyFont="1" applyFill="1" applyBorder="1" applyAlignment="1" applyProtection="1">
      <alignment horizontal="center" vertical="center"/>
      <protection locked="0"/>
    </xf>
    <xf numFmtId="0" fontId="2" fillId="3" borderId="54" xfId="0" applyFont="1" applyFill="1" applyBorder="1" applyAlignment="1" applyProtection="1">
      <alignment horizontal="left" vertical="center"/>
      <protection locked="0"/>
    </xf>
    <xf numFmtId="0" fontId="0" fillId="0" borderId="53" xfId="0" applyNumberFormat="1" applyBorder="1" applyAlignment="1" applyProtection="1">
      <alignment horizontal="center" vertical="center"/>
    </xf>
    <xf numFmtId="1" fontId="3" fillId="0" borderId="10" xfId="0" applyNumberFormat="1" applyFont="1" applyFill="1" applyBorder="1" applyAlignment="1" applyProtection="1">
      <alignment horizontal="center" vertical="center"/>
    </xf>
    <xf numFmtId="0" fontId="2" fillId="0" borderId="123" xfId="0" applyFont="1" applyFill="1" applyBorder="1" applyAlignment="1" applyProtection="1">
      <alignment vertical="center" wrapText="1"/>
      <protection locked="0"/>
    </xf>
    <xf numFmtId="0" fontId="2" fillId="0" borderId="126" xfId="0" applyFont="1" applyBorder="1" applyAlignment="1" applyProtection="1">
      <alignment horizontal="left" vertical="center"/>
      <protection locked="0"/>
    </xf>
    <xf numFmtId="0" fontId="2" fillId="0" borderId="123" xfId="0" applyFont="1" applyFill="1" applyBorder="1" applyAlignment="1" applyProtection="1">
      <alignment horizontal="left" vertical="center" wrapText="1" indent="1"/>
      <protection locked="0"/>
    </xf>
    <xf numFmtId="0" fontId="2" fillId="0" borderId="127" xfId="0" applyNumberFormat="1" applyFont="1" applyFill="1" applyBorder="1" applyAlignment="1" applyProtection="1">
      <alignment horizontal="center" vertical="center"/>
    </xf>
    <xf numFmtId="164" fontId="3" fillId="0" borderId="87" xfId="0" applyNumberFormat="1" applyFont="1" applyFill="1" applyBorder="1" applyAlignment="1" applyProtection="1">
      <alignment horizontal="center" vertical="center"/>
    </xf>
    <xf numFmtId="164" fontId="3" fillId="0" borderId="108" xfId="0" applyNumberFormat="1" applyFont="1" applyFill="1" applyBorder="1" applyAlignment="1" applyProtection="1">
      <alignment horizontal="center" vertical="center" wrapText="1"/>
    </xf>
    <xf numFmtId="164" fontId="18" fillId="0" borderId="109" xfId="0" applyNumberFormat="1" applyFont="1" applyFill="1" applyBorder="1" applyAlignment="1" applyProtection="1">
      <alignment horizontal="center" vertical="center"/>
      <protection locked="0"/>
    </xf>
    <xf numFmtId="0" fontId="28" fillId="17" borderId="125" xfId="0" applyFont="1" applyFill="1" applyBorder="1" applyProtection="1">
      <protection locked="0"/>
    </xf>
    <xf numFmtId="0" fontId="2" fillId="17" borderId="95" xfId="0" applyFont="1" applyFill="1" applyBorder="1" applyAlignment="1" applyProtection="1">
      <alignment vertical="center"/>
      <protection locked="0"/>
    </xf>
    <xf numFmtId="0" fontId="3" fillId="17" borderId="95" xfId="0" applyFont="1" applyFill="1" applyBorder="1" applyProtection="1">
      <protection locked="0"/>
    </xf>
    <xf numFmtId="0" fontId="69" fillId="17" borderId="95" xfId="0" applyFont="1" applyFill="1" applyBorder="1" applyAlignment="1" applyProtection="1">
      <alignment horizontal="left" vertical="center"/>
      <protection locked="0"/>
    </xf>
    <xf numFmtId="0" fontId="69" fillId="17" borderId="95" xfId="0" applyFont="1" applyFill="1" applyBorder="1" applyAlignment="1" applyProtection="1">
      <alignment horizontal="center" vertical="center"/>
      <protection locked="0"/>
    </xf>
    <xf numFmtId="0" fontId="69" fillId="17" borderId="95" xfId="0" applyFont="1" applyFill="1" applyBorder="1" applyAlignment="1" applyProtection="1">
      <alignment vertical="center"/>
      <protection locked="0"/>
    </xf>
    <xf numFmtId="0" fontId="2" fillId="17" borderId="95" xfId="0" applyNumberFormat="1" applyFont="1" applyFill="1" applyBorder="1" applyAlignment="1" applyProtection="1">
      <alignment horizontal="center" vertical="center"/>
      <protection locked="0"/>
    </xf>
    <xf numFmtId="164" fontId="53" fillId="9" borderId="96" xfId="0" applyNumberFormat="1" applyFont="1" applyFill="1" applyBorder="1" applyAlignment="1" applyProtection="1">
      <alignment horizontal="center" vertical="center"/>
      <protection locked="0"/>
    </xf>
    <xf numFmtId="164" fontId="3" fillId="9" borderId="96" xfId="0" applyNumberFormat="1" applyFont="1" applyFill="1" applyBorder="1" applyAlignment="1" applyProtection="1">
      <alignment horizontal="center" vertical="center"/>
      <protection locked="0"/>
    </xf>
    <xf numFmtId="164" fontId="70" fillId="9" borderId="128" xfId="0" applyNumberFormat="1" applyFont="1" applyFill="1" applyBorder="1" applyAlignment="1" applyProtection="1">
      <alignment horizontal="center" vertical="center"/>
      <protection locked="0"/>
    </xf>
    <xf numFmtId="0" fontId="70" fillId="17" borderId="95" xfId="0" applyFont="1" applyFill="1" applyBorder="1" applyAlignment="1" applyProtection="1">
      <alignment horizontal="center" vertical="top"/>
      <protection locked="0"/>
    </xf>
    <xf numFmtId="0" fontId="2" fillId="17" borderId="97" xfId="0" applyNumberFormat="1" applyFont="1" applyFill="1" applyBorder="1" applyAlignment="1" applyProtection="1">
      <alignment horizontal="left" vertical="center" wrapText="1"/>
      <protection locked="0"/>
    </xf>
    <xf numFmtId="0" fontId="77" fillId="11" borderId="27" xfId="0" applyFont="1" applyFill="1" applyBorder="1" applyAlignment="1" applyProtection="1">
      <alignment horizontal="left" vertical="center" wrapText="1"/>
      <protection locked="0"/>
    </xf>
    <xf numFmtId="0" fontId="77" fillId="11" borderId="27" xfId="0" applyFont="1" applyFill="1" applyBorder="1" applyAlignment="1" applyProtection="1">
      <alignment horizontal="center" vertical="top" wrapText="1"/>
      <protection locked="0"/>
    </xf>
    <xf numFmtId="0" fontId="77" fillId="11" borderId="27" xfId="0" applyFont="1" applyFill="1" applyBorder="1" applyAlignment="1" applyProtection="1">
      <alignment vertical="top" wrapText="1"/>
      <protection locked="0"/>
    </xf>
    <xf numFmtId="0" fontId="72" fillId="11" borderId="27" xfId="0" applyNumberFormat="1" applyFont="1" applyFill="1" applyBorder="1" applyAlignment="1" applyProtection="1">
      <alignment horizontal="center" vertical="center" wrapText="1"/>
    </xf>
    <xf numFmtId="0" fontId="53" fillId="11" borderId="27" xfId="0" applyFont="1" applyFill="1" applyBorder="1" applyAlignment="1" applyProtection="1">
      <alignment vertical="top" wrapText="1"/>
    </xf>
    <xf numFmtId="164" fontId="3" fillId="11" borderId="27" xfId="0" applyNumberFormat="1" applyFont="1" applyFill="1" applyBorder="1" applyAlignment="1" applyProtection="1">
      <alignment vertical="center" wrapText="1"/>
    </xf>
    <xf numFmtId="0" fontId="2" fillId="0" borderId="24" xfId="0" applyFont="1" applyBorder="1" applyAlignment="1" applyProtection="1">
      <alignment horizontal="left" vertical="center" wrapText="1"/>
      <protection locked="0"/>
    </xf>
    <xf numFmtId="0" fontId="2" fillId="0" borderId="11" xfId="0" applyNumberFormat="1" applyFont="1" applyFill="1" applyBorder="1" applyAlignment="1" applyProtection="1">
      <alignment horizontal="center" vertical="center"/>
    </xf>
    <xf numFmtId="0" fontId="56" fillId="0" borderId="43" xfId="0" applyNumberFormat="1" applyFont="1" applyFill="1" applyBorder="1" applyAlignment="1" applyProtection="1">
      <alignment horizontal="center" vertical="center" wrapText="1"/>
    </xf>
    <xf numFmtId="164" fontId="3" fillId="0" borderId="77" xfId="0" applyNumberFormat="1" applyFont="1" applyFill="1" applyBorder="1" applyAlignment="1" applyProtection="1">
      <alignment horizontal="center" vertical="center"/>
    </xf>
    <xf numFmtId="164" fontId="3" fillId="0" borderId="83" xfId="0" applyNumberFormat="1" applyFont="1" applyFill="1" applyBorder="1" applyAlignment="1" applyProtection="1">
      <alignment horizontal="center" vertical="center"/>
    </xf>
    <xf numFmtId="0" fontId="2" fillId="0" borderId="43" xfId="0" applyNumberFormat="1" applyFont="1" applyFill="1" applyBorder="1" applyAlignment="1" applyProtection="1">
      <alignment horizontal="center" vertical="center"/>
    </xf>
    <xf numFmtId="0" fontId="0" fillId="0" borderId="55" xfId="0" applyNumberFormat="1" applyBorder="1" applyAlignment="1" applyProtection="1">
      <alignment horizontal="center" vertical="center"/>
    </xf>
    <xf numFmtId="0" fontId="2" fillId="0" borderId="82" xfId="0" applyNumberFormat="1" applyFont="1" applyFill="1" applyBorder="1" applyAlignment="1" applyProtection="1">
      <alignment horizontal="center" vertical="center"/>
    </xf>
    <xf numFmtId="0" fontId="77" fillId="11" borderId="27" xfId="0" applyFont="1" applyFill="1" applyBorder="1" applyAlignment="1" applyProtection="1">
      <alignment horizontal="left" vertical="center"/>
      <protection locked="0"/>
    </xf>
    <xf numFmtId="0" fontId="77" fillId="11" borderId="27" xfId="0" applyFont="1" applyFill="1" applyBorder="1" applyAlignment="1" applyProtection="1">
      <alignment horizontal="center" vertical="center"/>
      <protection locked="0"/>
    </xf>
    <xf numFmtId="0" fontId="77" fillId="11" borderId="27" xfId="0" applyFont="1" applyFill="1" applyBorder="1" applyAlignment="1" applyProtection="1">
      <alignment vertical="center" wrapText="1"/>
      <protection locked="0"/>
    </xf>
    <xf numFmtId="0" fontId="77" fillId="11" borderId="27" xfId="0" applyNumberFormat="1" applyFont="1" applyFill="1" applyBorder="1" applyAlignment="1" applyProtection="1">
      <alignment horizontal="center" vertical="center"/>
      <protection locked="0"/>
    </xf>
    <xf numFmtId="164" fontId="77" fillId="11" borderId="27" xfId="0" applyNumberFormat="1" applyFont="1" applyFill="1" applyBorder="1" applyAlignment="1" applyProtection="1">
      <alignment horizontal="center" vertical="center"/>
      <protection locked="0"/>
    </xf>
    <xf numFmtId="0" fontId="2" fillId="0" borderId="50" xfId="0" applyFont="1" applyFill="1" applyBorder="1" applyAlignment="1" applyProtection="1">
      <alignment vertical="center" wrapText="1"/>
      <protection locked="0"/>
    </xf>
    <xf numFmtId="0" fontId="64" fillId="0" borderId="55" xfId="0" applyNumberFormat="1" applyFont="1" applyFill="1" applyBorder="1" applyAlignment="1" applyProtection="1">
      <alignment horizontal="center" vertical="center" wrapText="1"/>
      <protection locked="0"/>
    </xf>
    <xf numFmtId="0" fontId="2" fillId="0" borderId="130" xfId="0" applyFont="1" applyBorder="1" applyAlignment="1" applyProtection="1">
      <alignment horizontal="left" vertical="center" wrapText="1"/>
      <protection locked="0"/>
    </xf>
    <xf numFmtId="0" fontId="56" fillId="0" borderId="81" xfId="0" applyNumberFormat="1" applyFont="1" applyFill="1" applyBorder="1" applyAlignment="1" applyProtection="1">
      <alignment horizontal="center" vertical="center" wrapText="1"/>
      <protection locked="0"/>
    </xf>
    <xf numFmtId="164" fontId="3" fillId="0" borderId="80" xfId="0" applyNumberFormat="1" applyFont="1" applyFill="1" applyBorder="1" applyAlignment="1" applyProtection="1">
      <alignment horizontal="center" vertical="center"/>
      <protection locked="0"/>
    </xf>
    <xf numFmtId="0" fontId="2" fillId="0" borderId="82" xfId="0" applyNumberFormat="1" applyFont="1" applyBorder="1" applyAlignment="1" applyProtection="1">
      <alignment horizontal="left" vertical="center" wrapText="1"/>
      <protection locked="0"/>
    </xf>
    <xf numFmtId="0" fontId="56" fillId="0" borderId="82" xfId="0" applyNumberFormat="1" applyFont="1" applyFill="1" applyBorder="1" applyAlignment="1" applyProtection="1">
      <alignment horizontal="center" vertical="center" wrapText="1"/>
      <protection locked="0"/>
    </xf>
    <xf numFmtId="0" fontId="2" fillId="0" borderId="82" xfId="0" applyFont="1" applyBorder="1" applyAlignment="1" applyProtection="1">
      <alignment horizontal="left" vertical="center"/>
      <protection locked="0"/>
    </xf>
    <xf numFmtId="0" fontId="56" fillId="0" borderId="71" xfId="0" applyNumberFormat="1" applyFont="1" applyFill="1" applyBorder="1" applyAlignment="1" applyProtection="1">
      <alignment horizontal="center" vertical="center" wrapText="1"/>
      <protection locked="0"/>
    </xf>
    <xf numFmtId="164" fontId="3" fillId="0" borderId="88" xfId="0" applyNumberFormat="1" applyFont="1" applyFill="1" applyBorder="1" applyAlignment="1" applyProtection="1">
      <alignment horizontal="center" vertical="center"/>
      <protection locked="0"/>
    </xf>
    <xf numFmtId="0" fontId="2" fillId="0" borderId="71" xfId="0" applyNumberFormat="1" applyFont="1" applyBorder="1" applyAlignment="1" applyProtection="1">
      <alignment horizontal="left" vertical="center" wrapText="1"/>
      <protection locked="0"/>
    </xf>
    <xf numFmtId="164" fontId="3" fillId="0" borderId="5" xfId="0" applyNumberFormat="1" applyFont="1" applyFill="1" applyBorder="1" applyAlignment="1" applyProtection="1">
      <alignment horizontal="center" vertical="center"/>
      <protection locked="0"/>
    </xf>
    <xf numFmtId="0" fontId="2" fillId="0" borderId="121" xfId="0" applyFont="1" applyBorder="1" applyAlignment="1" applyProtection="1">
      <alignment horizontal="left" vertical="center" wrapText="1"/>
      <protection locked="0"/>
    </xf>
    <xf numFmtId="0" fontId="2" fillId="0" borderId="54" xfId="0" applyFont="1" applyBorder="1" applyAlignment="1" applyProtection="1">
      <alignment vertical="center"/>
      <protection locked="0"/>
    </xf>
    <xf numFmtId="164" fontId="3" fillId="0" borderId="17" xfId="0" applyNumberFormat="1" applyFont="1" applyFill="1" applyBorder="1" applyAlignment="1" applyProtection="1">
      <alignment horizontal="center" vertical="center"/>
      <protection locked="0"/>
    </xf>
    <xf numFmtId="0" fontId="2" fillId="0" borderId="56" xfId="0" applyFont="1" applyFill="1" applyBorder="1" applyAlignment="1" applyProtection="1">
      <alignment vertical="center" wrapText="1"/>
      <protection locked="0"/>
    </xf>
    <xf numFmtId="0" fontId="2" fillId="0" borderId="50" xfId="0" applyFont="1" applyBorder="1" applyAlignment="1" applyProtection="1">
      <alignment vertical="center"/>
      <protection locked="0"/>
    </xf>
    <xf numFmtId="0" fontId="2" fillId="0" borderId="50" xfId="0" applyFont="1" applyFill="1" applyBorder="1" applyAlignment="1" applyProtection="1">
      <alignment vertical="center"/>
      <protection locked="0"/>
    </xf>
    <xf numFmtId="0" fontId="2" fillId="9" borderId="131" xfId="0" applyNumberFormat="1" applyFont="1" applyFill="1" applyBorder="1" applyAlignment="1" applyProtection="1">
      <alignment horizontal="left" vertical="center" wrapText="1"/>
      <protection locked="0"/>
    </xf>
    <xf numFmtId="0" fontId="2" fillId="0" borderId="0" xfId="0" applyFont="1" applyFill="1"/>
    <xf numFmtId="49" fontId="2" fillId="0" borderId="43" xfId="0" applyNumberFormat="1" applyFont="1" applyFill="1" applyBorder="1" applyAlignment="1" applyProtection="1">
      <alignment horizontal="center" vertical="center" wrapText="1"/>
    </xf>
    <xf numFmtId="0" fontId="0" fillId="0" borderId="4" xfId="0" applyBorder="1" applyAlignment="1" applyProtection="1">
      <alignment horizontal="left" vertical="center"/>
      <protection locked="0"/>
    </xf>
    <xf numFmtId="0" fontId="2" fillId="0" borderId="22" xfId="0" applyFont="1" applyFill="1" applyBorder="1" applyAlignment="1" applyProtection="1">
      <alignment horizontal="left" vertical="center" wrapText="1" indent="1"/>
      <protection locked="0"/>
    </xf>
    <xf numFmtId="0" fontId="11" fillId="0" borderId="0" xfId="0" applyFont="1" applyFill="1" applyAlignment="1" applyProtection="1">
      <alignment vertical="center"/>
      <protection locked="0"/>
    </xf>
    <xf numFmtId="0" fontId="77" fillId="11" borderId="21" xfId="0" applyFont="1" applyFill="1" applyBorder="1" applyAlignment="1" applyProtection="1">
      <alignment horizontal="center" vertical="center"/>
      <protection locked="0"/>
    </xf>
    <xf numFmtId="0" fontId="73" fillId="11" borderId="27" xfId="0" applyFont="1" applyFill="1" applyBorder="1" applyAlignment="1" applyProtection="1">
      <alignment vertical="center"/>
      <protection locked="0"/>
    </xf>
    <xf numFmtId="0" fontId="2" fillId="0" borderId="49" xfId="0" applyNumberFormat="1"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protection locked="0"/>
    </xf>
    <xf numFmtId="49" fontId="79" fillId="0" borderId="55" xfId="0" applyNumberFormat="1" applyFont="1" applyFill="1" applyBorder="1" applyAlignment="1" applyProtection="1">
      <alignment horizontal="center" vertical="center" wrapText="1"/>
    </xf>
    <xf numFmtId="1" fontId="53" fillId="9" borderId="50" xfId="0" applyNumberFormat="1" applyFont="1" applyFill="1" applyBorder="1" applyAlignment="1" applyProtection="1">
      <alignment horizontal="center" vertical="center" wrapText="1"/>
    </xf>
    <xf numFmtId="0" fontId="3" fillId="9" borderId="74" xfId="0" applyFont="1" applyFill="1" applyBorder="1" applyAlignment="1" applyProtection="1">
      <alignment horizontal="center" vertical="center"/>
      <protection locked="0"/>
    </xf>
    <xf numFmtId="0" fontId="2" fillId="0" borderId="4" xfId="0" applyFont="1" applyBorder="1" applyAlignment="1" applyProtection="1">
      <alignment horizontal="right" vertical="center"/>
      <protection locked="0"/>
    </xf>
    <xf numFmtId="0" fontId="2" fillId="0" borderId="5" xfId="0" applyFont="1" applyFill="1" applyBorder="1" applyAlignment="1" applyProtection="1">
      <alignment horizontal="left" vertical="top" wrapText="1" indent="1"/>
      <protection locked="0"/>
    </xf>
    <xf numFmtId="49" fontId="56" fillId="0" borderId="4" xfId="0" applyNumberFormat="1" applyFont="1" applyFill="1" applyBorder="1" applyAlignment="1" applyProtection="1">
      <alignment horizontal="center" vertical="center" wrapText="1"/>
      <protection locked="0"/>
    </xf>
    <xf numFmtId="1" fontId="53" fillId="9" borderId="56" xfId="0" applyNumberFormat="1" applyFont="1" applyFill="1" applyBorder="1" applyAlignment="1" applyProtection="1">
      <alignment horizontal="center" vertical="center" wrapText="1"/>
    </xf>
    <xf numFmtId="1" fontId="3" fillId="0" borderId="39" xfId="0" applyNumberFormat="1" applyFont="1" applyFill="1" applyBorder="1" applyAlignment="1" applyProtection="1">
      <alignment horizontal="center" vertical="center" wrapText="1"/>
    </xf>
    <xf numFmtId="0" fontId="3" fillId="9" borderId="84" xfId="0" applyFont="1" applyFill="1" applyBorder="1" applyAlignment="1" applyProtection="1">
      <alignment horizontal="center" vertical="center"/>
      <protection locked="0"/>
    </xf>
    <xf numFmtId="0" fontId="2" fillId="0" borderId="99" xfId="0" applyFont="1" applyFill="1" applyBorder="1" applyAlignment="1" applyProtection="1">
      <alignment horizontal="left" vertical="top" wrapText="1" indent="1"/>
      <protection locked="0"/>
    </xf>
    <xf numFmtId="49" fontId="56" fillId="0" borderId="127" xfId="0" applyNumberFormat="1" applyFont="1" applyFill="1" applyBorder="1" applyAlignment="1" applyProtection="1">
      <alignment horizontal="center" vertical="center" wrapText="1"/>
      <protection locked="0"/>
    </xf>
    <xf numFmtId="1" fontId="53" fillId="9" borderId="84" xfId="0" applyNumberFormat="1" applyFont="1" applyFill="1" applyBorder="1" applyAlignment="1" applyProtection="1">
      <alignment horizontal="center" vertical="center" wrapText="1"/>
    </xf>
    <xf numFmtId="1" fontId="3" fillId="0" borderId="87" xfId="0" applyNumberFormat="1" applyFont="1" applyFill="1" applyBorder="1" applyAlignment="1" applyProtection="1">
      <alignment horizontal="center" vertical="center" wrapText="1"/>
    </xf>
    <xf numFmtId="164" fontId="3" fillId="0" borderId="51" xfId="0" applyNumberFormat="1" applyFont="1" applyFill="1" applyBorder="1" applyAlignment="1" applyProtection="1">
      <alignment horizontal="center" vertical="center"/>
      <protection locked="0"/>
    </xf>
    <xf numFmtId="0" fontId="28" fillId="9" borderId="60" xfId="0" applyFont="1" applyFill="1" applyBorder="1" applyAlignment="1" applyProtection="1">
      <alignment horizontal="center" vertical="center"/>
      <protection locked="0"/>
    </xf>
    <xf numFmtId="0" fontId="3" fillId="9" borderId="132" xfId="0" applyFont="1" applyFill="1" applyBorder="1" applyAlignment="1" applyProtection="1">
      <alignment horizontal="center" vertical="center"/>
      <protection locked="0"/>
    </xf>
    <xf numFmtId="0" fontId="3" fillId="3" borderId="133" xfId="0" applyFont="1" applyFill="1" applyBorder="1" applyAlignment="1" applyProtection="1">
      <alignment horizontal="center" vertical="center"/>
      <protection locked="0"/>
    </xf>
    <xf numFmtId="0" fontId="3" fillId="3" borderId="61" xfId="0" applyFont="1" applyFill="1" applyBorder="1" applyAlignment="1" applyProtection="1">
      <alignment horizontal="center" vertical="center"/>
      <protection locked="0"/>
    </xf>
    <xf numFmtId="0" fontId="2" fillId="0" borderId="60" xfId="0" applyFont="1" applyBorder="1" applyAlignment="1" applyProtection="1">
      <alignment horizontal="left" vertical="center"/>
      <protection locked="0"/>
    </xf>
    <xf numFmtId="0" fontId="2" fillId="0" borderId="20" xfId="0" applyNumberFormat="1" applyFont="1" applyFill="1" applyBorder="1" applyAlignment="1" applyProtection="1">
      <alignment horizontal="center" vertical="center"/>
    </xf>
    <xf numFmtId="164" fontId="53" fillId="9" borderId="60" xfId="0" applyNumberFormat="1" applyFont="1" applyFill="1" applyBorder="1" applyAlignment="1" applyProtection="1">
      <alignment horizontal="center" vertical="center" wrapText="1"/>
    </xf>
    <xf numFmtId="164" fontId="3" fillId="0" borderId="61" xfId="0" applyNumberFormat="1" applyFont="1" applyFill="1" applyBorder="1" applyAlignment="1" applyProtection="1">
      <alignment horizontal="center" vertical="center"/>
    </xf>
    <xf numFmtId="0" fontId="2" fillId="0" borderId="42" xfId="0" applyNumberFormat="1" applyFont="1" applyBorder="1" applyAlignment="1" applyProtection="1">
      <alignment horizontal="left" vertical="center" wrapText="1"/>
      <protection locked="0"/>
    </xf>
    <xf numFmtId="0" fontId="3" fillId="11" borderId="21" xfId="0" applyFont="1" applyFill="1" applyBorder="1" applyProtection="1">
      <protection locked="0"/>
    </xf>
    <xf numFmtId="0" fontId="2" fillId="11" borderId="21" xfId="0" applyFont="1" applyFill="1" applyBorder="1" applyAlignment="1" applyProtection="1">
      <alignment vertical="top"/>
      <protection locked="0"/>
    </xf>
    <xf numFmtId="0" fontId="29" fillId="11" borderId="21" xfId="0" applyFont="1" applyFill="1" applyBorder="1" applyAlignment="1" applyProtection="1">
      <alignment horizontal="center"/>
    </xf>
    <xf numFmtId="164" fontId="2" fillId="11" borderId="21" xfId="0" applyNumberFormat="1" applyFont="1" applyFill="1" applyBorder="1" applyAlignment="1" applyProtection="1">
      <alignment horizontal="center" vertical="center"/>
    </xf>
    <xf numFmtId="0" fontId="2" fillId="11" borderId="22" xfId="0" applyNumberFormat="1" applyFont="1" applyFill="1" applyBorder="1" applyAlignment="1" applyProtection="1">
      <alignment horizontal="left" vertical="center" wrapText="1"/>
      <protection locked="0"/>
    </xf>
    <xf numFmtId="0" fontId="3" fillId="18" borderId="0" xfId="0" applyFont="1" applyFill="1" applyProtection="1">
      <protection locked="0"/>
    </xf>
    <xf numFmtId="0" fontId="0" fillId="0" borderId="56" xfId="0" applyFill="1" applyBorder="1" applyAlignment="1" applyProtection="1">
      <alignment horizontal="left" vertical="center"/>
      <protection locked="0"/>
    </xf>
    <xf numFmtId="0" fontId="56" fillId="0" borderId="55" xfId="0" applyFont="1" applyFill="1" applyBorder="1" applyAlignment="1" applyProtection="1">
      <alignment horizontal="left" vertical="center" wrapText="1"/>
      <protection locked="0"/>
    </xf>
    <xf numFmtId="0" fontId="2" fillId="3" borderId="55" xfId="0" applyNumberFormat="1" applyFont="1" applyFill="1" applyBorder="1" applyAlignment="1" applyProtection="1">
      <alignment horizontal="left" vertical="center" wrapText="1"/>
      <protection locked="0"/>
    </xf>
    <xf numFmtId="0" fontId="0" fillId="0" borderId="54" xfId="0" applyFill="1" applyBorder="1" applyAlignment="1" applyProtection="1">
      <alignment horizontal="left" vertical="center"/>
      <protection locked="0"/>
    </xf>
    <xf numFmtId="0" fontId="2" fillId="0" borderId="70" xfId="0" applyNumberFormat="1" applyFont="1" applyFill="1" applyBorder="1" applyAlignment="1" applyProtection="1">
      <alignment horizontal="center" vertical="center"/>
    </xf>
    <xf numFmtId="0" fontId="0" fillId="0" borderId="50" xfId="0" applyFill="1" applyBorder="1" applyAlignment="1" applyProtection="1">
      <alignment horizontal="left" vertical="center"/>
      <protection locked="0"/>
    </xf>
    <xf numFmtId="0" fontId="2" fillId="0" borderId="81"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0" fontId="3" fillId="3" borderId="83" xfId="0" applyFont="1" applyFill="1" applyBorder="1" applyAlignment="1" applyProtection="1">
      <alignment horizontal="center" vertical="center" wrapText="1"/>
      <protection locked="0"/>
    </xf>
    <xf numFmtId="0" fontId="2" fillId="0" borderId="82" xfId="0" applyFont="1" applyBorder="1" applyAlignment="1">
      <alignment horizontal="left" vertical="center" wrapText="1"/>
    </xf>
    <xf numFmtId="0" fontId="3" fillId="9" borderId="134" xfId="0" applyFont="1" applyFill="1" applyBorder="1" applyAlignment="1" applyProtection="1">
      <alignment horizontal="center" vertical="center"/>
      <protection locked="0"/>
    </xf>
    <xf numFmtId="0" fontId="3" fillId="3" borderId="135"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2" fillId="0" borderId="51" xfId="0" applyFont="1" applyBorder="1" applyAlignment="1">
      <alignment horizontal="left" vertical="center" wrapText="1"/>
    </xf>
    <xf numFmtId="0" fontId="3" fillId="9" borderId="74" xfId="0" applyFont="1" applyFill="1" applyBorder="1" applyAlignment="1" applyProtection="1">
      <alignment horizontal="center"/>
      <protection locked="0"/>
    </xf>
    <xf numFmtId="0" fontId="3" fillId="9" borderId="75" xfId="0" applyFont="1" applyFill="1" applyBorder="1" applyAlignment="1" applyProtection="1">
      <alignment horizontal="center"/>
      <protection locked="0"/>
    </xf>
    <xf numFmtId="0" fontId="3" fillId="3" borderId="76" xfId="0" applyFont="1" applyFill="1" applyBorder="1" applyAlignment="1" applyProtection="1">
      <alignment horizontal="center"/>
      <protection locked="0"/>
    </xf>
    <xf numFmtId="0" fontId="3" fillId="3" borderId="77" xfId="0" applyFont="1" applyFill="1" applyBorder="1" applyAlignment="1" applyProtection="1">
      <alignment horizontal="center"/>
      <protection locked="0"/>
    </xf>
    <xf numFmtId="0" fontId="2" fillId="0" borderId="81" xfId="0" applyNumberFormat="1" applyFont="1" applyBorder="1" applyAlignment="1" applyProtection="1">
      <alignment horizontal="center" vertical="center"/>
    </xf>
    <xf numFmtId="0" fontId="3" fillId="9" borderId="78" xfId="0" applyFont="1" applyFill="1" applyBorder="1" applyAlignment="1" applyProtection="1">
      <alignment horizontal="center" vertical="center"/>
      <protection locked="0"/>
    </xf>
    <xf numFmtId="0" fontId="3" fillId="9" borderId="66" xfId="0" applyFont="1" applyFill="1" applyBorder="1" applyAlignment="1" applyProtection="1">
      <alignment horizontal="center" vertical="center"/>
      <protection locked="0"/>
    </xf>
    <xf numFmtId="0" fontId="3" fillId="9" borderId="78" xfId="0" applyFont="1" applyFill="1" applyBorder="1" applyAlignment="1" applyProtection="1">
      <alignment horizontal="center"/>
      <protection locked="0"/>
    </xf>
    <xf numFmtId="0" fontId="3" fillId="9" borderId="89" xfId="0" applyFont="1" applyFill="1" applyBorder="1" applyAlignment="1" applyProtection="1">
      <alignment horizontal="center"/>
      <protection locked="0"/>
    </xf>
    <xf numFmtId="0" fontId="3" fillId="3" borderId="79" xfId="0" applyFont="1" applyFill="1" applyBorder="1" applyAlignment="1" applyProtection="1">
      <alignment horizontal="center"/>
      <protection locked="0"/>
    </xf>
    <xf numFmtId="0" fontId="3" fillId="3" borderId="83" xfId="0" applyFont="1" applyFill="1" applyBorder="1" applyAlignment="1" applyProtection="1">
      <alignment horizontal="center"/>
      <protection locked="0"/>
    </xf>
    <xf numFmtId="0" fontId="2" fillId="0" borderId="82" xfId="0" applyNumberFormat="1" applyFont="1" applyBorder="1" applyAlignment="1" applyProtection="1">
      <alignment horizontal="center" vertical="center"/>
    </xf>
    <xf numFmtId="0" fontId="2" fillId="0" borderId="81" xfId="0" applyNumberFormat="1" applyFont="1" applyBorder="1" applyAlignment="1" applyProtection="1">
      <alignment horizontal="left" vertical="center" wrapText="1"/>
      <protection locked="0"/>
    </xf>
    <xf numFmtId="0" fontId="2" fillId="0" borderId="71" xfId="0" applyNumberFormat="1" applyFont="1" applyFill="1" applyBorder="1" applyAlignment="1" applyProtection="1">
      <alignment horizontal="center" vertical="center"/>
    </xf>
    <xf numFmtId="0" fontId="2" fillId="0" borderId="70" xfId="0" applyNumberFormat="1" applyFont="1" applyBorder="1" applyAlignment="1" applyProtection="1">
      <alignment horizontal="left" vertical="center" wrapText="1"/>
      <protection locked="0"/>
    </xf>
    <xf numFmtId="0" fontId="64" fillId="0" borderId="43" xfId="0" applyNumberFormat="1" applyFont="1" applyFill="1" applyBorder="1" applyAlignment="1" applyProtection="1">
      <alignment horizontal="center" vertical="center" wrapText="1"/>
      <protection locked="0"/>
    </xf>
    <xf numFmtId="0" fontId="2" fillId="3" borderId="56"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2" fillId="0" borderId="55" xfId="0" applyNumberFormat="1" applyFont="1" applyFill="1" applyBorder="1" applyAlignment="1" applyProtection="1">
      <alignment horizontal="center" vertical="center"/>
    </xf>
    <xf numFmtId="0" fontId="64" fillId="0" borderId="43" xfId="0" applyNumberFormat="1" applyFont="1" applyBorder="1" applyAlignment="1" applyProtection="1">
      <alignment horizontal="center" vertical="center" wrapText="1"/>
    </xf>
    <xf numFmtId="0" fontId="2" fillId="3" borderId="66" xfId="0"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center" vertical="center"/>
    </xf>
    <xf numFmtId="0" fontId="2" fillId="0" borderId="88" xfId="0" applyNumberFormat="1" applyFont="1" applyFill="1" applyBorder="1" applyAlignment="1" applyProtection="1">
      <alignment horizontal="center" vertical="center"/>
    </xf>
    <xf numFmtId="0" fontId="2" fillId="0" borderId="17" xfId="0" applyNumberFormat="1" applyFont="1" applyFill="1" applyBorder="1" applyAlignment="1" applyProtection="1">
      <alignment horizontal="center" vertical="center"/>
    </xf>
    <xf numFmtId="0" fontId="69" fillId="9" borderId="95" xfId="0" applyFont="1" applyFill="1" applyBorder="1" applyAlignment="1" applyProtection="1">
      <alignment horizontal="center" vertical="top"/>
      <protection locked="0"/>
    </xf>
    <xf numFmtId="0" fontId="53" fillId="9" borderId="96" xfId="0" applyNumberFormat="1" applyFont="1" applyFill="1" applyBorder="1" applyAlignment="1" applyProtection="1">
      <alignment horizontal="center" vertical="center"/>
    </xf>
    <xf numFmtId="0" fontId="3" fillId="9" borderId="96" xfId="0" applyNumberFormat="1" applyFont="1" applyFill="1" applyBorder="1" applyAlignment="1" applyProtection="1">
      <alignment horizontal="center" vertical="center"/>
    </xf>
    <xf numFmtId="0" fontId="28" fillId="0" borderId="0" xfId="0" applyFont="1" applyFill="1" applyBorder="1" applyProtection="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top"/>
      <protection locked="0"/>
    </xf>
    <xf numFmtId="0" fontId="3" fillId="0" borderId="0" xfId="0" applyFont="1" applyAlignment="1" applyProtection="1">
      <alignment vertical="top" wrapText="1"/>
      <protection locked="0"/>
    </xf>
    <xf numFmtId="0" fontId="2" fillId="0" borderId="0" xfId="0" applyNumberFormat="1" applyFont="1" applyAlignment="1" applyProtection="1">
      <alignment horizontal="center" vertical="center"/>
      <protection locked="0"/>
    </xf>
    <xf numFmtId="0" fontId="29"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2" fillId="0" borderId="0" xfId="0" applyNumberFormat="1" applyFont="1" applyAlignment="1" applyProtection="1">
      <alignment horizontal="left" vertical="center" wrapText="1"/>
      <protection locked="0"/>
    </xf>
    <xf numFmtId="0" fontId="46" fillId="0" borderId="10" xfId="0" applyNumberFormat="1" applyFont="1" applyBorder="1" applyAlignment="1" applyProtection="1">
      <alignment horizontal="left" vertical="center"/>
      <protection locked="0"/>
    </xf>
    <xf numFmtId="0" fontId="10" fillId="0" borderId="9" xfId="0" applyFont="1" applyBorder="1" applyAlignment="1" applyProtection="1">
      <alignment vertical="center"/>
      <protection locked="0"/>
    </xf>
    <xf numFmtId="0" fontId="2" fillId="16" borderId="12" xfId="0" applyNumberFormat="1" applyFont="1" applyFill="1" applyBorder="1" applyAlignment="1" applyProtection="1">
      <alignment horizontal="center" vertical="center" wrapText="1"/>
    </xf>
    <xf numFmtId="164" fontId="53" fillId="16" borderId="12" xfId="0" applyNumberFormat="1" applyFont="1" applyFill="1" applyBorder="1" applyAlignment="1" applyProtection="1">
      <alignment horizontal="center" vertical="center" wrapText="1"/>
    </xf>
    <xf numFmtId="164" fontId="3" fillId="16" borderId="12" xfId="0" applyNumberFormat="1" applyFont="1" applyFill="1" applyBorder="1" applyAlignment="1" applyProtection="1">
      <alignment horizontal="center" vertical="center"/>
    </xf>
    <xf numFmtId="164" fontId="3" fillId="16" borderId="12" xfId="0" applyNumberFormat="1" applyFont="1" applyFill="1" applyBorder="1" applyAlignment="1" applyProtection="1">
      <alignment horizontal="center" vertical="center"/>
      <protection locked="0"/>
    </xf>
    <xf numFmtId="0" fontId="56" fillId="16" borderId="12" xfId="0" applyFont="1" applyFill="1" applyBorder="1" applyAlignment="1" applyProtection="1">
      <alignment horizontal="left" vertical="center" wrapText="1"/>
      <protection locked="0"/>
    </xf>
    <xf numFmtId="0" fontId="2" fillId="16" borderId="24" xfId="0" applyNumberFormat="1" applyFont="1" applyFill="1" applyBorder="1" applyAlignment="1" applyProtection="1">
      <alignment horizontal="left" vertical="center" wrapText="1"/>
      <protection locked="0"/>
    </xf>
    <xf numFmtId="0" fontId="82" fillId="0" borderId="65" xfId="0" applyFont="1" applyBorder="1" applyAlignment="1">
      <alignment horizontal="left" vertical="center" wrapText="1"/>
    </xf>
    <xf numFmtId="0" fontId="56" fillId="0" borderId="51" xfId="0" applyFont="1" applyBorder="1" applyAlignment="1" applyProtection="1">
      <alignment horizontal="left" vertical="center" wrapText="1"/>
      <protection locked="0"/>
    </xf>
    <xf numFmtId="0" fontId="2" fillId="0" borderId="51" xfId="0" applyNumberFormat="1" applyFont="1" applyBorder="1" applyAlignment="1" applyProtection="1">
      <alignment horizontal="left" vertical="center" wrapText="1"/>
      <protection locked="0"/>
    </xf>
    <xf numFmtId="164" fontId="53" fillId="9" borderId="56" xfId="0" applyNumberFormat="1" applyFont="1" applyFill="1" applyBorder="1" applyAlignment="1" applyProtection="1">
      <alignment horizontal="center" vertical="center" wrapText="1"/>
    </xf>
    <xf numFmtId="0" fontId="28" fillId="9" borderId="74" xfId="0" applyFont="1" applyFill="1" applyBorder="1" applyAlignment="1" applyProtection="1">
      <alignment horizontal="center" vertical="center"/>
      <protection locked="0"/>
    </xf>
    <xf numFmtId="0" fontId="3" fillId="9" borderId="75"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protection locked="0"/>
    </xf>
    <xf numFmtId="0" fontId="3" fillId="9" borderId="67" xfId="0" applyFont="1" applyFill="1" applyBorder="1" applyAlignment="1" applyProtection="1">
      <alignment horizontal="center" vertical="center"/>
      <protection locked="0"/>
    </xf>
    <xf numFmtId="0" fontId="3" fillId="3" borderId="69" xfId="0" applyFont="1" applyFill="1" applyBorder="1" applyAlignment="1" applyProtection="1">
      <alignment horizontal="center" vertical="center"/>
      <protection locked="0"/>
    </xf>
    <xf numFmtId="164" fontId="53" fillId="9" borderId="66" xfId="0" applyNumberFormat="1" applyFont="1" applyFill="1" applyBorder="1" applyAlignment="1" applyProtection="1">
      <alignment horizontal="center" vertical="center" wrapText="1"/>
    </xf>
    <xf numFmtId="164" fontId="3" fillId="0" borderId="69" xfId="0" applyNumberFormat="1" applyFont="1" applyFill="1" applyBorder="1" applyAlignment="1" applyProtection="1">
      <alignment horizontal="center" vertical="center"/>
    </xf>
    <xf numFmtId="0" fontId="28" fillId="9" borderId="56" xfId="0" applyFont="1" applyFill="1" applyBorder="1" applyAlignment="1" applyProtection="1">
      <alignment horizontal="center" vertical="center"/>
      <protection locked="0"/>
    </xf>
    <xf numFmtId="0" fontId="32" fillId="0" borderId="0" xfId="1" applyFont="1" applyFill="1" applyAlignment="1" applyProtection="1">
      <protection locked="0"/>
    </xf>
    <xf numFmtId="0" fontId="32" fillId="0" borderId="0" xfId="1" applyFont="1" applyFill="1" applyAlignment="1" applyProtection="1">
      <alignment vertical="center"/>
      <protection locked="0"/>
    </xf>
    <xf numFmtId="0" fontId="32" fillId="0" borderId="0" xfId="1" applyFont="1" applyFill="1" applyBorder="1" applyAlignment="1" applyProtection="1">
      <protection locked="0"/>
    </xf>
    <xf numFmtId="0" fontId="83" fillId="0" borderId="0" xfId="0" applyFont="1" applyFill="1" applyAlignment="1">
      <alignment horizontal="left" vertical="top"/>
    </xf>
    <xf numFmtId="0" fontId="8" fillId="0" borderId="0" xfId="1" applyAlignment="1" applyProtection="1">
      <alignment vertical="center"/>
      <protection locked="0"/>
    </xf>
    <xf numFmtId="0" fontId="2" fillId="0" borderId="25"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32" fillId="0" borderId="0" xfId="1" applyFont="1" applyFill="1" applyAlignment="1" applyProtection="1">
      <alignment horizontal="left" vertical="center"/>
      <protection locked="0"/>
    </xf>
    <xf numFmtId="0" fontId="2" fillId="3" borderId="28" xfId="0" applyFont="1" applyFill="1" applyBorder="1" applyAlignment="1" applyProtection="1">
      <alignment vertical="center" wrapText="1"/>
      <protection locked="0"/>
    </xf>
    <xf numFmtId="0" fontId="2" fillId="3" borderId="19" xfId="0" applyFont="1" applyFill="1" applyBorder="1" applyAlignment="1" applyProtection="1">
      <alignment vertical="center" wrapText="1"/>
      <protection locked="0"/>
    </xf>
    <xf numFmtId="0" fontId="56" fillId="0" borderId="43" xfId="0" applyFont="1"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5" xfId="0" applyBorder="1" applyAlignment="1">
      <alignment horizontal="left" vertical="center" wrapText="1"/>
    </xf>
    <xf numFmtId="0" fontId="0" fillId="0" borderId="51" xfId="0" applyBorder="1" applyAlignment="1">
      <alignment horizontal="left" vertical="center" wrapText="1"/>
    </xf>
    <xf numFmtId="0" fontId="2" fillId="0" borderId="43" xfId="0" applyNumberFormat="1" applyFont="1" applyBorder="1" applyAlignment="1" applyProtection="1">
      <alignment horizontal="left" vertical="center" wrapText="1"/>
      <protection locked="0"/>
    </xf>
    <xf numFmtId="0" fontId="2" fillId="0" borderId="55" xfId="0" applyNumberFormat="1" applyFont="1" applyBorder="1" applyAlignment="1" applyProtection="1">
      <alignment horizontal="left" vertical="center" wrapText="1"/>
      <protection locked="0"/>
    </xf>
    <xf numFmtId="0" fontId="2" fillId="0" borderId="51" xfId="0" applyFont="1" applyBorder="1" applyAlignment="1">
      <alignment horizontal="left" vertical="center" wrapText="1"/>
    </xf>
    <xf numFmtId="0" fontId="2" fillId="3" borderId="79" xfId="0" applyFont="1" applyFill="1" applyBorder="1" applyAlignment="1" applyProtection="1">
      <alignment vertical="center" wrapText="1"/>
      <protection locked="0"/>
    </xf>
    <xf numFmtId="0" fontId="2" fillId="3" borderId="80" xfId="0" applyFont="1" applyFill="1" applyBorder="1" applyAlignment="1" applyProtection="1">
      <alignment vertical="center" wrapText="1"/>
      <protection locked="0"/>
    </xf>
    <xf numFmtId="0" fontId="2" fillId="3" borderId="86" xfId="0" applyFont="1" applyFill="1" applyBorder="1" applyAlignment="1" applyProtection="1">
      <alignment vertical="center" wrapText="1"/>
      <protection locked="0"/>
    </xf>
    <xf numFmtId="0" fontId="2" fillId="3" borderId="88" xfId="0" applyFont="1" applyFill="1" applyBorder="1" applyAlignment="1" applyProtection="1">
      <alignment vertical="center" wrapText="1"/>
      <protection locked="0"/>
    </xf>
    <xf numFmtId="0" fontId="2" fillId="0" borderId="25"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32" fillId="0" borderId="0" xfId="1" applyFont="1" applyFill="1" applyAlignment="1" applyProtection="1">
      <alignment horizontal="left"/>
      <protection locked="0"/>
    </xf>
    <xf numFmtId="0" fontId="2" fillId="0" borderId="107" xfId="0" applyFont="1" applyFill="1" applyBorder="1" applyAlignment="1" applyProtection="1">
      <alignment vertical="center" wrapText="1"/>
      <protection locked="0"/>
    </xf>
    <xf numFmtId="0" fontId="2" fillId="0" borderId="109" xfId="0" applyFont="1" applyFill="1" applyBorder="1" applyAlignment="1" applyProtection="1">
      <alignment vertical="center" wrapText="1"/>
      <protection locked="0"/>
    </xf>
    <xf numFmtId="0" fontId="20" fillId="0" borderId="98" xfId="0" applyFont="1" applyBorder="1" applyAlignment="1" applyProtection="1">
      <alignment horizontal="left" vertical="top" wrapText="1"/>
      <protection locked="0"/>
    </xf>
    <xf numFmtId="0" fontId="2" fillId="3" borderId="68" xfId="0" applyFont="1" applyFill="1" applyBorder="1" applyAlignment="1" applyProtection="1">
      <alignment vertical="center" wrapText="1"/>
      <protection locked="0"/>
    </xf>
    <xf numFmtId="0" fontId="2" fillId="3" borderId="99" xfId="0" applyFont="1" applyFill="1" applyBorder="1" applyAlignment="1" applyProtection="1">
      <alignment vertical="center" wrapText="1"/>
      <protection locked="0"/>
    </xf>
    <xf numFmtId="0" fontId="2" fillId="0" borderId="79" xfId="0" applyFont="1" applyFill="1" applyBorder="1" applyAlignment="1" applyProtection="1">
      <alignment vertical="center" wrapText="1"/>
      <protection locked="0"/>
    </xf>
    <xf numFmtId="0" fontId="2" fillId="0" borderId="80" xfId="0" applyFont="1" applyFill="1" applyBorder="1" applyAlignment="1" applyProtection="1">
      <alignment vertical="center" wrapText="1"/>
      <protection locked="0"/>
    </xf>
    <xf numFmtId="0" fontId="32" fillId="0" borderId="0" xfId="1" applyFont="1" applyFill="1" applyAlignment="1" applyProtection="1">
      <protection locked="0"/>
    </xf>
    <xf numFmtId="0" fontId="2" fillId="3" borderId="40"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66" fillId="0" borderId="86" xfId="0" applyFont="1" applyFill="1" applyBorder="1" applyAlignment="1" applyProtection="1">
      <alignment vertical="center" wrapText="1"/>
      <protection locked="0"/>
    </xf>
    <xf numFmtId="0" fontId="66" fillId="0" borderId="88" xfId="0" applyFont="1" applyFill="1" applyBorder="1" applyAlignment="1" applyProtection="1">
      <alignment vertical="center" wrapText="1"/>
      <protection locked="0"/>
    </xf>
    <xf numFmtId="0" fontId="66" fillId="0" borderId="28" xfId="0" applyFont="1" applyFill="1" applyBorder="1" applyAlignment="1" applyProtection="1">
      <alignment horizontal="left" vertical="center" wrapText="1"/>
      <protection locked="0"/>
    </xf>
    <xf numFmtId="0" fontId="66" fillId="0" borderId="19" xfId="0" applyFont="1" applyFill="1" applyBorder="1" applyAlignment="1" applyProtection="1">
      <alignment horizontal="left" vertical="center" wrapText="1"/>
      <protection locked="0"/>
    </xf>
    <xf numFmtId="0" fontId="56" fillId="0" borderId="55" xfId="0" applyFont="1" applyBorder="1" applyAlignment="1" applyProtection="1">
      <alignment horizontal="left" vertical="center" wrapText="1"/>
      <protection locked="0"/>
    </xf>
    <xf numFmtId="0" fontId="56" fillId="0" borderId="51" xfId="0" applyFont="1" applyBorder="1" applyAlignment="1" applyProtection="1">
      <alignment horizontal="left" vertical="center" wrapText="1"/>
      <protection locked="0"/>
    </xf>
    <xf numFmtId="0" fontId="2" fillId="0" borderId="51" xfId="0" applyNumberFormat="1" applyFont="1" applyBorder="1" applyAlignment="1" applyProtection="1">
      <alignment horizontal="left" vertical="center" wrapText="1"/>
      <protection locked="0"/>
    </xf>
    <xf numFmtId="0" fontId="2" fillId="3" borderId="36"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2" fillId="0" borderId="53" xfId="0" applyNumberFormat="1" applyFont="1" applyBorder="1" applyAlignment="1" applyProtection="1">
      <alignment horizontal="left" vertical="center" wrapText="1"/>
      <protection locked="0"/>
    </xf>
    <xf numFmtId="0" fontId="2" fillId="3" borderId="40" xfId="0" applyFont="1" applyFill="1" applyBorder="1" applyAlignment="1" applyProtection="1">
      <alignment horizontal="left" vertical="center" wrapText="1"/>
      <protection locked="0"/>
    </xf>
    <xf numFmtId="0" fontId="0" fillId="0" borderId="5" xfId="0" applyBorder="1" applyAlignment="1">
      <alignment vertical="center"/>
    </xf>
    <xf numFmtId="164" fontId="53" fillId="9" borderId="56" xfId="0" applyNumberFormat="1" applyFont="1" applyFill="1" applyBorder="1" applyAlignment="1" applyProtection="1">
      <alignment horizontal="center" vertical="center" wrapText="1"/>
    </xf>
    <xf numFmtId="164" fontId="3" fillId="0" borderId="39" xfId="0" applyNumberFormat="1" applyFont="1" applyFill="1" applyBorder="1" applyAlignment="1" applyProtection="1">
      <alignment horizontal="center" vertical="center"/>
    </xf>
    <xf numFmtId="0" fontId="36" fillId="5" borderId="32" xfId="1" applyFont="1" applyFill="1" applyBorder="1" applyAlignment="1" applyProtection="1">
      <alignment horizontal="center" vertical="center"/>
      <protection locked="0"/>
    </xf>
    <xf numFmtId="0" fontId="36" fillId="5" borderId="27" xfId="1" applyFont="1" applyFill="1" applyBorder="1" applyAlignment="1" applyProtection="1">
      <alignment horizontal="center" vertical="center"/>
      <protection locked="0"/>
    </xf>
    <xf numFmtId="0" fontId="36" fillId="5" borderId="33" xfId="1" applyFont="1" applyFill="1" applyBorder="1" applyAlignment="1" applyProtection="1">
      <alignment horizontal="center" vertical="center"/>
      <protection locked="0"/>
    </xf>
    <xf numFmtId="0" fontId="63" fillId="2" borderId="2" xfId="1" applyFont="1" applyFill="1" applyBorder="1" applyAlignment="1" applyProtection="1">
      <alignment horizontal="left" vertical="distributed" wrapText="1" indent="1"/>
      <protection locked="0"/>
    </xf>
    <xf numFmtId="0" fontId="8" fillId="2" borderId="3" xfId="1" applyFill="1" applyBorder="1" applyAlignment="1" applyProtection="1">
      <alignment horizontal="left" vertical="distributed" indent="1"/>
      <protection locked="0"/>
    </xf>
    <xf numFmtId="0" fontId="8" fillId="2" borderId="21" xfId="1" applyFill="1" applyBorder="1" applyAlignment="1" applyProtection="1">
      <alignment horizontal="left" vertical="distributed" indent="1"/>
      <protection locked="0"/>
    </xf>
    <xf numFmtId="0" fontId="8" fillId="2" borderId="22" xfId="1" applyFill="1" applyBorder="1" applyAlignment="1" applyProtection="1">
      <alignment horizontal="left" vertical="distributed" indent="1"/>
      <protection locked="0"/>
    </xf>
    <xf numFmtId="0" fontId="18" fillId="5" borderId="2" xfId="0" applyNumberFormat="1" applyFont="1" applyFill="1" applyBorder="1" applyAlignment="1" applyProtection="1">
      <alignment horizontal="center" vertical="center"/>
      <protection locked="0"/>
    </xf>
    <xf numFmtId="0" fontId="3" fillId="5" borderId="21" xfId="0" applyNumberFormat="1" applyFont="1" applyFill="1" applyBorder="1" applyAlignment="1" applyProtection="1">
      <alignment horizontal="center" vertical="center"/>
      <protection locked="0"/>
    </xf>
    <xf numFmtId="0" fontId="18" fillId="5" borderId="48" xfId="0" applyFont="1" applyFill="1" applyBorder="1" applyAlignment="1" applyProtection="1">
      <alignment horizontal="center" vertical="center"/>
      <protection locked="0"/>
    </xf>
    <xf numFmtId="0" fontId="3" fillId="5" borderId="47" xfId="0" applyFont="1" applyFill="1" applyBorder="1" applyAlignment="1" applyProtection="1">
      <alignment horizontal="center" vertical="center"/>
      <protection locked="0"/>
    </xf>
    <xf numFmtId="0" fontId="18" fillId="5" borderId="59" xfId="0" applyFont="1" applyFill="1" applyBorder="1" applyAlignment="1" applyProtection="1">
      <alignment horizontal="center" vertical="center"/>
      <protection locked="0"/>
    </xf>
    <xf numFmtId="0" fontId="3" fillId="5" borderId="42" xfId="0" applyFont="1" applyFill="1" applyBorder="1" applyAlignment="1" applyProtection="1">
      <protection locked="0"/>
    </xf>
    <xf numFmtId="0" fontId="2" fillId="5" borderId="59" xfId="0" applyNumberFormat="1" applyFont="1" applyFill="1" applyBorder="1" applyAlignment="1" applyProtection="1">
      <alignment horizontal="left" vertical="center" wrapText="1"/>
      <protection locked="0"/>
    </xf>
    <xf numFmtId="0" fontId="2" fillId="5" borderId="42" xfId="0" applyNumberFormat="1" applyFont="1" applyFill="1" applyBorder="1" applyAlignment="1" applyProtection="1">
      <alignment horizontal="left" vertical="center" wrapText="1"/>
      <protection locked="0"/>
    </xf>
    <xf numFmtId="0" fontId="20" fillId="0" borderId="113" xfId="0" applyFont="1" applyBorder="1" applyAlignment="1" applyProtection="1">
      <alignment horizontal="left" vertical="top" wrapText="1"/>
      <protection locked="0"/>
    </xf>
    <xf numFmtId="0" fontId="2" fillId="11" borderId="27" xfId="0" applyFont="1" applyFill="1" applyBorder="1" applyAlignment="1" applyProtection="1">
      <protection locked="0"/>
    </xf>
    <xf numFmtId="0" fontId="0" fillId="0" borderId="33" xfId="0" applyBorder="1" applyAlignment="1" applyProtection="1">
      <protection locked="0"/>
    </xf>
    <xf numFmtId="0" fontId="2" fillId="0" borderId="45" xfId="0" applyFont="1" applyBorder="1" applyAlignment="1" applyProtection="1">
      <alignment vertical="top" wrapText="1"/>
      <protection locked="0"/>
    </xf>
    <xf numFmtId="0" fontId="2" fillId="0" borderId="47" xfId="0" applyFont="1" applyBorder="1" applyAlignment="1" applyProtection="1">
      <alignment vertical="top" wrapText="1"/>
      <protection locked="0"/>
    </xf>
    <xf numFmtId="0" fontId="32" fillId="0" borderId="0" xfId="1" applyFont="1" applyFill="1" applyAlignment="1" applyProtection="1">
      <alignment vertical="center"/>
      <protection locked="0"/>
    </xf>
    <xf numFmtId="0" fontId="2" fillId="0" borderId="55" xfId="0" applyFont="1" applyBorder="1" applyAlignment="1">
      <alignment horizontal="left" vertical="center" wrapText="1"/>
    </xf>
    <xf numFmtId="0" fontId="66" fillId="0" borderId="28" xfId="0" applyFont="1" applyFill="1" applyBorder="1" applyAlignment="1" applyProtection="1">
      <alignment vertical="center" wrapText="1"/>
      <protection locked="0"/>
    </xf>
    <xf numFmtId="0" fontId="66" fillId="0" borderId="19" xfId="0" applyFont="1" applyFill="1" applyBorder="1" applyAlignment="1" applyProtection="1">
      <alignment vertical="center" wrapText="1"/>
      <protection locked="0"/>
    </xf>
    <xf numFmtId="0" fontId="56" fillId="0" borderId="59" xfId="0" applyFont="1" applyBorder="1" applyAlignment="1" applyProtection="1">
      <alignment horizontal="left" vertical="center" wrapText="1"/>
      <protection locked="0"/>
    </xf>
    <xf numFmtId="0" fontId="2" fillId="3" borderId="79" xfId="0" applyFont="1" applyFill="1" applyBorder="1" applyAlignment="1" applyProtection="1">
      <alignment horizontal="left" vertical="center" wrapText="1"/>
      <protection locked="0"/>
    </xf>
    <xf numFmtId="0" fontId="2" fillId="3" borderId="80" xfId="0" applyFont="1" applyFill="1" applyBorder="1" applyAlignment="1" applyProtection="1">
      <alignment horizontal="left" vertical="center" wrapText="1"/>
      <protection locked="0"/>
    </xf>
    <xf numFmtId="0" fontId="2" fillId="0" borderId="28"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0" fillId="0" borderId="51" xfId="0" applyBorder="1" applyAlignment="1" applyProtection="1">
      <alignment horizontal="left" vertical="center" wrapText="1"/>
      <protection locked="0"/>
    </xf>
    <xf numFmtId="0" fontId="2" fillId="0" borderId="40"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66" fillId="0" borderId="25" xfId="0" applyFont="1" applyFill="1" applyBorder="1" applyAlignment="1" applyProtection="1">
      <alignment vertical="center" wrapText="1"/>
      <protection locked="0"/>
    </xf>
    <xf numFmtId="0" fontId="66" fillId="0" borderId="26" xfId="0" applyFont="1" applyFill="1" applyBorder="1" applyAlignment="1" applyProtection="1">
      <alignment vertical="center" wrapText="1"/>
      <protection locked="0"/>
    </xf>
    <xf numFmtId="0" fontId="2" fillId="0" borderId="25" xfId="0"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3" xfId="0" applyFont="1" applyBorder="1" applyAlignment="1" applyProtection="1">
      <alignment vertical="center" wrapText="1"/>
      <protection locked="0"/>
    </xf>
    <xf numFmtId="0" fontId="2" fillId="0" borderId="73"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45" xfId="0" applyFont="1" applyBorder="1" applyAlignment="1" applyProtection="1">
      <alignment horizontal="left" vertical="center" wrapText="1"/>
      <protection locked="0"/>
    </xf>
    <xf numFmtId="0" fontId="2" fillId="0" borderId="47" xfId="0" applyFont="1" applyBorder="1" applyAlignment="1" applyProtection="1">
      <alignment horizontal="left" vertical="center" wrapText="1"/>
      <protection locked="0"/>
    </xf>
    <xf numFmtId="0" fontId="66" fillId="0" borderId="36" xfId="0" applyFont="1" applyFill="1" applyBorder="1" applyAlignment="1" applyProtection="1">
      <alignment horizontal="left" vertical="center" wrapText="1"/>
      <protection locked="0"/>
    </xf>
    <xf numFmtId="0" fontId="66" fillId="0" borderId="3"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top" wrapText="1"/>
      <protection locked="0"/>
    </xf>
    <xf numFmtId="0" fontId="2" fillId="0" borderId="104" xfId="0" applyFont="1" applyFill="1" applyBorder="1" applyAlignment="1" applyProtection="1">
      <alignment horizontal="left" vertical="top" wrapText="1"/>
      <protection locked="0"/>
    </xf>
    <xf numFmtId="0" fontId="18" fillId="5" borderId="59" xfId="0" applyNumberFormat="1" applyFont="1" applyFill="1" applyBorder="1" applyAlignment="1" applyProtection="1">
      <alignment horizontal="center" vertical="center"/>
      <protection locked="0"/>
    </xf>
    <xf numFmtId="0" fontId="18" fillId="5" borderId="42" xfId="0" applyNumberFormat="1" applyFont="1" applyFill="1" applyBorder="1" applyAlignment="1" applyProtection="1">
      <alignment horizontal="center" vertical="center"/>
      <protection locked="0"/>
    </xf>
    <xf numFmtId="0" fontId="2" fillId="0" borderId="3" xfId="0" applyFont="1" applyBorder="1" applyAlignment="1">
      <alignment vertical="center" wrapText="1"/>
    </xf>
    <xf numFmtId="1" fontId="53" fillId="9" borderId="50" xfId="0" applyNumberFormat="1" applyFont="1" applyFill="1" applyBorder="1" applyAlignment="1" applyProtection="1">
      <alignment horizontal="center" vertical="center" wrapText="1"/>
    </xf>
    <xf numFmtId="1" fontId="29" fillId="0" borderId="52" xfId="0" applyNumberFormat="1" applyFont="1" applyBorder="1" applyAlignment="1">
      <alignment horizontal="center" vertical="center" wrapText="1"/>
    </xf>
    <xf numFmtId="1" fontId="3" fillId="0" borderId="58" xfId="0" applyNumberFormat="1" applyFont="1" applyFill="1" applyBorder="1" applyAlignment="1" applyProtection="1">
      <alignment horizontal="center" vertical="center"/>
    </xf>
    <xf numFmtId="1" fontId="2" fillId="0" borderId="61" xfId="0" applyNumberFormat="1" applyFont="1" applyBorder="1" applyAlignment="1">
      <alignment horizontal="center" vertical="center"/>
    </xf>
    <xf numFmtId="164" fontId="18" fillId="0" borderId="59" xfId="0" applyNumberFormat="1" applyFont="1" applyFill="1" applyBorder="1" applyAlignment="1" applyProtection="1">
      <alignment horizontal="center" vertical="center"/>
      <protection locked="0"/>
    </xf>
    <xf numFmtId="0" fontId="0" fillId="0" borderId="51" xfId="0" applyBorder="1" applyAlignment="1">
      <alignment horizontal="center" vertical="center"/>
    </xf>
    <xf numFmtId="0" fontId="2" fillId="0" borderId="107" xfId="0" applyFont="1" applyFill="1" applyBorder="1" applyAlignment="1" applyProtection="1">
      <alignment horizontal="left" vertical="center" wrapText="1"/>
      <protection locked="0"/>
    </xf>
    <xf numFmtId="0" fontId="2" fillId="0" borderId="109" xfId="0" applyFont="1" applyFill="1" applyBorder="1" applyAlignment="1" applyProtection="1">
      <alignment horizontal="left" vertical="center" wrapText="1"/>
      <protection locked="0"/>
    </xf>
    <xf numFmtId="0" fontId="66" fillId="0" borderId="68" xfId="0" applyFont="1" applyFill="1" applyBorder="1" applyAlignment="1" applyProtection="1">
      <alignment vertical="center" wrapText="1"/>
      <protection locked="0"/>
    </xf>
    <xf numFmtId="0" fontId="66" fillId="0" borderId="99" xfId="0" applyFont="1" applyFill="1" applyBorder="1" applyAlignment="1" applyProtection="1">
      <alignment vertical="center" wrapText="1"/>
      <protection locked="0"/>
    </xf>
    <xf numFmtId="0" fontId="2" fillId="0" borderId="25"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66" fillId="0" borderId="102" xfId="0" applyFont="1" applyFill="1" applyBorder="1" applyAlignment="1" applyProtection="1">
      <alignment horizontal="left" vertical="center" wrapText="1"/>
      <protection locked="0"/>
    </xf>
    <xf numFmtId="0" fontId="66" fillId="0" borderId="104" xfId="0" applyFont="1" applyFill="1" applyBorder="1" applyAlignment="1" applyProtection="1">
      <alignment horizontal="left" vertical="center" wrapText="1"/>
      <protection locked="0"/>
    </xf>
    <xf numFmtId="0" fontId="2" fillId="0" borderId="55" xfId="0" applyFont="1" applyBorder="1" applyAlignment="1" applyProtection="1">
      <alignment horizontal="left" vertical="center" wrapText="1"/>
      <protection locked="0"/>
    </xf>
    <xf numFmtId="0" fontId="2" fillId="0" borderId="68" xfId="0" applyFont="1" applyFill="1" applyBorder="1" applyAlignment="1" applyProtection="1">
      <alignment vertical="center" wrapText="1"/>
      <protection locked="0"/>
    </xf>
    <xf numFmtId="0" fontId="2" fillId="0" borderId="99" xfId="0" applyFont="1" applyFill="1" applyBorder="1" applyAlignment="1" applyProtection="1">
      <alignment vertical="center" wrapText="1"/>
      <protection locked="0"/>
    </xf>
    <xf numFmtId="0" fontId="2" fillId="0" borderId="73"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66" fillId="0" borderId="79" xfId="0" applyFont="1" applyFill="1" applyBorder="1" applyAlignment="1" applyProtection="1">
      <alignment vertical="center" wrapText="1"/>
      <protection locked="0"/>
    </xf>
    <xf numFmtId="0" fontId="66" fillId="0" borderId="80" xfId="0" applyFont="1" applyFill="1" applyBorder="1" applyAlignment="1" applyProtection="1">
      <alignment vertical="center" wrapText="1"/>
      <protection locked="0"/>
    </xf>
    <xf numFmtId="0" fontId="56" fillId="3" borderId="43" xfId="0" applyFont="1" applyFill="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0" borderId="79" xfId="0" applyFont="1" applyBorder="1" applyAlignment="1" applyProtection="1">
      <alignment vertical="center" wrapText="1"/>
      <protection locked="0"/>
    </xf>
    <xf numFmtId="0" fontId="2" fillId="0" borderId="80" xfId="0" applyFont="1" applyBorder="1" applyAlignment="1" applyProtection="1">
      <alignment vertical="center" wrapText="1"/>
      <protection locked="0"/>
    </xf>
    <xf numFmtId="0" fontId="2" fillId="0" borderId="86" xfId="0" applyFont="1" applyBorder="1" applyAlignment="1" applyProtection="1">
      <alignment vertical="center" wrapText="1"/>
      <protection locked="0"/>
    </xf>
    <xf numFmtId="0" fontId="2" fillId="0" borderId="88" xfId="0" applyFont="1" applyBorder="1" applyAlignment="1" applyProtection="1">
      <alignment vertical="center" wrapText="1"/>
      <protection locked="0"/>
    </xf>
    <xf numFmtId="0" fontId="66" fillId="0" borderId="25" xfId="0" applyFont="1" applyFill="1" applyBorder="1" applyAlignment="1" applyProtection="1">
      <alignment horizontal="left" vertical="center" wrapText="1"/>
      <protection locked="0"/>
    </xf>
    <xf numFmtId="0" fontId="66" fillId="0" borderId="26" xfId="0" applyFont="1" applyFill="1" applyBorder="1" applyAlignment="1" applyProtection="1">
      <alignment horizontal="left" vertical="center" wrapText="1"/>
      <protection locked="0"/>
    </xf>
    <xf numFmtId="0" fontId="56" fillId="0" borderId="81" xfId="0" applyFont="1" applyBorder="1" applyAlignment="1" applyProtection="1">
      <alignment horizontal="left" vertical="center" wrapText="1"/>
      <protection locked="0"/>
    </xf>
    <xf numFmtId="0" fontId="2" fillId="0" borderId="28" xfId="0" applyFont="1" applyFill="1" applyBorder="1" applyAlignment="1" applyProtection="1">
      <alignment vertical="center" wrapText="1"/>
      <protection locked="0"/>
    </xf>
    <xf numFmtId="0" fontId="2" fillId="0" borderId="19" xfId="0" applyFont="1" applyFill="1" applyBorder="1" applyAlignment="1" applyProtection="1">
      <alignment vertical="center" wrapText="1"/>
      <protection locked="0"/>
    </xf>
    <xf numFmtId="0" fontId="2" fillId="0" borderId="2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66" fillId="0" borderId="28" xfId="0" applyFont="1" applyFill="1" applyBorder="1" applyAlignment="1" applyProtection="1">
      <alignment horizontal="left" vertical="top" wrapText="1"/>
      <protection locked="0"/>
    </xf>
    <xf numFmtId="0" fontId="66" fillId="0" borderId="19" xfId="0" applyFont="1" applyFill="1" applyBorder="1" applyAlignment="1" applyProtection="1">
      <alignment horizontal="left" vertical="top" wrapText="1"/>
      <protection locked="0"/>
    </xf>
    <xf numFmtId="0" fontId="32" fillId="0" borderId="0" xfId="1" applyFont="1" applyFill="1" applyAlignment="1" applyProtection="1"/>
    <xf numFmtId="0" fontId="2" fillId="3" borderId="43" xfId="0" applyNumberFormat="1" applyFont="1" applyFill="1" applyBorder="1" applyAlignment="1" applyProtection="1">
      <alignment horizontal="left" vertical="center" wrapText="1"/>
      <protection locked="0"/>
    </xf>
    <xf numFmtId="0" fontId="2" fillId="3" borderId="55" xfId="0" applyNumberFormat="1" applyFont="1" applyFill="1" applyBorder="1" applyAlignment="1" applyProtection="1">
      <alignment horizontal="left" vertical="center" wrapText="1"/>
      <protection locked="0"/>
    </xf>
    <xf numFmtId="0" fontId="2" fillId="3" borderId="51" xfId="0" applyNumberFormat="1" applyFont="1" applyFill="1" applyBorder="1" applyAlignment="1" applyProtection="1">
      <alignment horizontal="left" vertical="center" wrapText="1"/>
      <protection locked="0"/>
    </xf>
    <xf numFmtId="1" fontId="2" fillId="0" borderId="15" xfId="0" applyNumberFormat="1" applyFont="1" applyBorder="1" applyAlignment="1">
      <alignment horizontal="center" vertical="center"/>
    </xf>
    <xf numFmtId="164" fontId="3" fillId="0" borderId="43" xfId="0" applyNumberFormat="1" applyFont="1" applyFill="1" applyBorder="1" applyAlignment="1" applyProtection="1">
      <alignment horizontal="center" vertical="center"/>
      <protection locked="0"/>
    </xf>
    <xf numFmtId="164" fontId="3" fillId="0" borderId="51" xfId="0" applyNumberFormat="1" applyFont="1" applyFill="1" applyBorder="1" applyAlignment="1" applyProtection="1">
      <alignment horizontal="center" vertical="center"/>
      <protection locked="0"/>
    </xf>
    <xf numFmtId="0" fontId="2" fillId="0" borderId="59" xfId="0" applyNumberFormat="1" applyFont="1" applyBorder="1" applyAlignment="1" applyProtection="1">
      <alignment horizontal="left" vertical="center" wrapText="1"/>
      <protection locked="0"/>
    </xf>
    <xf numFmtId="0" fontId="2" fillId="0" borderId="129" xfId="0" applyFont="1" applyFill="1" applyBorder="1" applyAlignment="1" applyProtection="1">
      <alignment horizontal="left" vertical="center" wrapText="1"/>
      <protection locked="0"/>
    </xf>
    <xf numFmtId="0" fontId="0" fillId="0" borderId="33" xfId="0" applyBorder="1" applyAlignment="1">
      <alignment vertical="center"/>
    </xf>
    <xf numFmtId="0" fontId="28" fillId="9" borderId="57" xfId="0" applyFont="1" applyFill="1" applyBorder="1" applyAlignment="1" applyProtection="1">
      <alignment horizontal="center" vertical="center"/>
      <protection locked="0"/>
    </xf>
    <xf numFmtId="0" fontId="31" fillId="0" borderId="52" xfId="0" applyFont="1" applyBorder="1" applyAlignment="1">
      <alignment horizontal="center" vertical="center"/>
    </xf>
    <xf numFmtId="0" fontId="3" fillId="9" borderId="114" xfId="0" applyFont="1" applyFill="1" applyBorder="1" applyAlignment="1" applyProtection="1">
      <alignment horizontal="center" vertical="center"/>
      <protection locked="0"/>
    </xf>
    <xf numFmtId="0" fontId="2" fillId="0" borderId="14" xfId="0" applyFont="1" applyBorder="1" applyAlignment="1">
      <alignment horizontal="center" vertical="center"/>
    </xf>
    <xf numFmtId="0" fontId="3" fillId="3" borderId="114" xfId="0" applyFont="1" applyFill="1" applyBorder="1" applyAlignment="1" applyProtection="1">
      <alignment horizontal="center" vertical="center"/>
      <protection locked="0"/>
    </xf>
    <xf numFmtId="0" fontId="3" fillId="3" borderId="58"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57" xfId="0" applyFont="1" applyBorder="1" applyAlignment="1" applyProtection="1">
      <alignment horizontal="left" vertical="center"/>
      <protection locked="0"/>
    </xf>
    <xf numFmtId="0" fontId="2" fillId="0" borderId="11" xfId="0" applyFont="1" applyBorder="1" applyAlignment="1">
      <alignment horizontal="left" vertical="center"/>
    </xf>
    <xf numFmtId="0" fontId="2" fillId="0" borderId="36" xfId="0" applyFont="1" applyBorder="1" applyAlignment="1" applyProtection="1">
      <alignment horizontal="left" vertical="top" wrapText="1"/>
      <protection locked="0"/>
    </xf>
    <xf numFmtId="0" fontId="2" fillId="0" borderId="3" xfId="0" applyFont="1" applyBorder="1" applyAlignment="1">
      <alignment horizontal="left" vertical="top"/>
    </xf>
    <xf numFmtId="49" fontId="2" fillId="0" borderId="59" xfId="0" applyNumberFormat="1" applyFont="1" applyFill="1" applyBorder="1" applyAlignment="1" applyProtection="1">
      <alignment horizontal="center" vertical="center"/>
    </xf>
    <xf numFmtId="49" fontId="2" fillId="0" borderId="51" xfId="0" applyNumberFormat="1" applyFont="1" applyBorder="1" applyAlignment="1">
      <alignment horizontal="center" vertical="center"/>
    </xf>
    <xf numFmtId="1" fontId="53" fillId="9" borderId="57" xfId="0" applyNumberFormat="1" applyFont="1" applyFill="1" applyBorder="1" applyAlignment="1" applyProtection="1">
      <alignment horizontal="center" vertical="center" wrapText="1"/>
    </xf>
    <xf numFmtId="0" fontId="2" fillId="0" borderId="24" xfId="0" applyFont="1" applyBorder="1" applyAlignment="1" applyProtection="1">
      <alignment vertical="center" wrapText="1"/>
      <protection locked="0"/>
    </xf>
    <xf numFmtId="49" fontId="2" fillId="0" borderId="43" xfId="0" applyNumberFormat="1" applyFont="1" applyFill="1" applyBorder="1" applyAlignment="1" applyProtection="1">
      <alignment horizontal="center" vertical="center" wrapText="1"/>
    </xf>
    <xf numFmtId="49" fontId="2" fillId="0" borderId="55" xfId="0" applyNumberFormat="1" applyFont="1" applyFill="1" applyBorder="1" applyAlignment="1" applyProtection="1">
      <alignment horizontal="center" vertical="center" wrapText="1"/>
    </xf>
    <xf numFmtId="1" fontId="29" fillId="0" borderId="56" xfId="0" applyNumberFormat="1" applyFont="1" applyBorder="1" applyAlignment="1">
      <alignment horizontal="center" vertical="center" wrapText="1"/>
    </xf>
    <xf numFmtId="1" fontId="3" fillId="0" borderId="10" xfId="0" applyNumberFormat="1" applyFont="1" applyFill="1" applyBorder="1" applyAlignment="1" applyProtection="1">
      <alignment horizontal="center" vertical="center"/>
    </xf>
    <xf numFmtId="1" fontId="3" fillId="0" borderId="39" xfId="0" applyNumberFormat="1" applyFont="1" applyFill="1" applyBorder="1" applyAlignment="1" applyProtection="1">
      <alignment horizontal="center" vertical="center"/>
    </xf>
    <xf numFmtId="0" fontId="2" fillId="0" borderId="51" xfId="0" applyFont="1" applyBorder="1" applyAlignment="1">
      <alignment horizontal="center" vertical="center"/>
    </xf>
    <xf numFmtId="0" fontId="28" fillId="9" borderId="50" xfId="0" applyFont="1" applyFill="1" applyBorder="1" applyAlignment="1" applyProtection="1">
      <alignment horizontal="center" vertical="center"/>
      <protection locked="0"/>
    </xf>
    <xf numFmtId="0" fontId="28" fillId="9" borderId="74" xfId="0" applyFont="1" applyFill="1" applyBorder="1" applyAlignment="1" applyProtection="1">
      <alignment horizontal="center" vertical="center"/>
      <protection locked="0"/>
    </xf>
    <xf numFmtId="0" fontId="3" fillId="12" borderId="9" xfId="0" applyFont="1" applyFill="1" applyBorder="1" applyAlignment="1" applyProtection="1">
      <alignment horizontal="center" vertical="center"/>
      <protection locked="0"/>
    </xf>
    <xf numFmtId="0" fontId="3" fillId="9" borderId="75"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75"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protection locked="0"/>
    </xf>
    <xf numFmtId="0" fontId="2" fillId="0" borderId="4" xfId="0" applyFont="1" applyBorder="1" applyAlignment="1" applyProtection="1">
      <alignment horizontal="right" vertical="center"/>
      <protection locked="0"/>
    </xf>
    <xf numFmtId="0" fontId="2" fillId="0" borderId="126" xfId="0" applyFont="1" applyBorder="1" applyAlignment="1" applyProtection="1">
      <alignment horizontal="right" vertical="center"/>
      <protection locked="0"/>
    </xf>
    <xf numFmtId="49" fontId="56" fillId="0" borderId="55" xfId="0" applyNumberFormat="1" applyFont="1" applyFill="1" applyBorder="1" applyAlignment="1" applyProtection="1">
      <alignment horizontal="center" vertical="center" wrapText="1"/>
      <protection locked="0"/>
    </xf>
    <xf numFmtId="0" fontId="2" fillId="0" borderId="81" xfId="0" applyFont="1" applyBorder="1" applyAlignment="1">
      <alignment horizontal="center" vertical="center" wrapText="1"/>
    </xf>
    <xf numFmtId="1" fontId="53" fillId="9" borderId="56" xfId="0" applyNumberFormat="1" applyFont="1" applyFill="1" applyBorder="1" applyAlignment="1" applyProtection="1">
      <alignment horizontal="center" vertical="center" wrapText="1"/>
    </xf>
    <xf numFmtId="1" fontId="29" fillId="0" borderId="74" xfId="0" applyNumberFormat="1" applyFont="1" applyBorder="1" applyAlignment="1">
      <alignment horizontal="center" vertical="center" wrapText="1"/>
    </xf>
    <xf numFmtId="1" fontId="3" fillId="0" borderId="39" xfId="0" applyNumberFormat="1" applyFont="1" applyFill="1" applyBorder="1" applyAlignment="1" applyProtection="1">
      <alignment horizontal="center" vertical="center" wrapText="1"/>
    </xf>
    <xf numFmtId="0" fontId="66" fillId="0" borderId="23" xfId="0" applyFont="1" applyFill="1" applyBorder="1" applyAlignment="1" applyProtection="1">
      <alignment horizontal="left" vertical="center" wrapText="1" indent="1"/>
      <protection locked="0"/>
    </xf>
    <xf numFmtId="0" fontId="66" fillId="0" borderId="24" xfId="0" applyFont="1" applyFill="1" applyBorder="1" applyAlignment="1" applyProtection="1">
      <alignment horizontal="left" vertical="center" wrapText="1" indent="1"/>
      <protection locked="0"/>
    </xf>
    <xf numFmtId="0" fontId="32" fillId="0" borderId="0" xfId="1" applyFont="1" applyFill="1" applyAlignment="1" applyProtection="1">
      <alignment vertical="center"/>
    </xf>
    <xf numFmtId="0" fontId="2" fillId="0" borderId="45" xfId="0" applyFont="1" applyBorder="1" applyAlignment="1" applyProtection="1">
      <alignment vertical="center" wrapText="1"/>
      <protection locked="0"/>
    </xf>
    <xf numFmtId="0" fontId="2" fillId="0" borderId="47"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3" borderId="102" xfId="0" applyFont="1" applyFill="1" applyBorder="1" applyAlignment="1" applyProtection="1">
      <alignment vertical="center" wrapText="1"/>
      <protection locked="0"/>
    </xf>
    <xf numFmtId="0" fontId="2" fillId="3" borderId="104" xfId="0" applyFont="1" applyFill="1" applyBorder="1" applyAlignment="1" applyProtection="1">
      <alignment vertical="center" wrapText="1"/>
      <protection locked="0"/>
    </xf>
    <xf numFmtId="0" fontId="56" fillId="3" borderId="55" xfId="0" applyFont="1" applyFill="1" applyBorder="1" applyAlignment="1" applyProtection="1">
      <alignment horizontal="left" vertical="center" wrapText="1"/>
      <protection locked="0"/>
    </xf>
    <xf numFmtId="0" fontId="56" fillId="3" borderId="51" xfId="0"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center" vertical="center"/>
    </xf>
    <xf numFmtId="0" fontId="0" fillId="0" borderId="80" xfId="0" applyBorder="1" applyAlignment="1"/>
    <xf numFmtId="0" fontId="2" fillId="0" borderId="79" xfId="0" applyFont="1" applyBorder="1" applyAlignment="1" applyProtection="1">
      <alignment vertical="center"/>
      <protection locked="0"/>
    </xf>
    <xf numFmtId="0" fontId="2" fillId="0" borderId="80" xfId="0" applyFont="1" applyBorder="1" applyAlignment="1" applyProtection="1">
      <alignment vertical="center"/>
      <protection locked="0"/>
    </xf>
    <xf numFmtId="0" fontId="2" fillId="0" borderId="86" xfId="0" applyFont="1" applyBorder="1" applyAlignment="1" applyProtection="1">
      <alignment vertical="center"/>
      <protection locked="0"/>
    </xf>
    <xf numFmtId="0" fontId="2" fillId="0" borderId="88" xfId="0" applyFont="1" applyBorder="1" applyAlignment="1" applyProtection="1">
      <alignment vertical="center"/>
      <protection locked="0"/>
    </xf>
    <xf numFmtId="0" fontId="0" fillId="0" borderId="26" xfId="0" applyBorder="1" applyAlignment="1">
      <alignment vertical="center"/>
    </xf>
    <xf numFmtId="0" fontId="0" fillId="0" borderId="19" xfId="0" applyBorder="1" applyAlignment="1">
      <alignment vertical="center" wrapText="1"/>
    </xf>
    <xf numFmtId="0" fontId="66" fillId="0" borderId="36" xfId="0" applyFont="1" applyFill="1" applyBorder="1" applyAlignment="1" applyProtection="1">
      <alignment horizontal="left" vertical="top" wrapText="1"/>
      <protection locked="0"/>
    </xf>
    <xf numFmtId="0" fontId="0" fillId="0" borderId="3" xfId="0" applyBorder="1" applyAlignment="1">
      <alignment vertical="top" wrapText="1"/>
    </xf>
    <xf numFmtId="0" fontId="56" fillId="0" borderId="43" xfId="0" applyFont="1"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2" fillId="3" borderId="59" xfId="0" applyNumberFormat="1" applyFont="1" applyFill="1" applyBorder="1" applyAlignment="1" applyProtection="1">
      <alignment horizontal="left" vertical="center" wrapText="1"/>
      <protection locked="0"/>
    </xf>
    <xf numFmtId="0" fontId="2" fillId="0" borderId="68" xfId="0" applyFont="1" applyFill="1" applyBorder="1" applyAlignment="1" applyProtection="1">
      <alignment horizontal="left" vertical="center" wrapText="1"/>
      <protection locked="0"/>
    </xf>
    <xf numFmtId="0" fontId="0" fillId="0" borderId="99" xfId="0" applyBorder="1" applyAlignment="1"/>
    <xf numFmtId="0" fontId="2" fillId="0" borderId="86" xfId="0" applyFont="1" applyFill="1" applyBorder="1" applyAlignment="1" applyProtection="1">
      <alignment vertical="center" wrapText="1"/>
      <protection locked="0"/>
    </xf>
    <xf numFmtId="0" fontId="2" fillId="0" borderId="88" xfId="0" applyFont="1" applyFill="1" applyBorder="1" applyAlignment="1" applyProtection="1">
      <alignment vertical="center" wrapText="1"/>
      <protection locked="0"/>
    </xf>
    <xf numFmtId="0" fontId="75" fillId="2" borderId="2" xfId="1" applyFont="1" applyFill="1" applyBorder="1" applyAlignment="1" applyProtection="1">
      <alignment horizontal="left" vertical="distributed" wrapText="1"/>
      <protection locked="0"/>
    </xf>
    <xf numFmtId="0" fontId="8" fillId="2" borderId="3" xfId="1" applyFill="1" applyBorder="1" applyAlignment="1" applyProtection="1">
      <alignment horizontal="left" vertical="distributed"/>
      <protection locked="0"/>
    </xf>
    <xf numFmtId="0" fontId="8" fillId="2" borderId="21" xfId="1" applyFill="1" applyBorder="1" applyAlignment="1" applyProtection="1">
      <alignment horizontal="left" vertical="distributed"/>
      <protection locked="0"/>
    </xf>
    <xf numFmtId="0" fontId="8" fillId="2" borderId="22" xfId="1" applyFill="1" applyBorder="1" applyAlignment="1" applyProtection="1">
      <alignment horizontal="left" vertical="distributed"/>
      <protection locked="0"/>
    </xf>
    <xf numFmtId="0" fontId="0" fillId="0" borderId="19" xfId="0" applyBorder="1" applyAlignment="1">
      <alignment horizontal="left" vertical="top" wrapText="1"/>
    </xf>
    <xf numFmtId="0" fontId="0" fillId="0" borderId="19" xfId="0" applyBorder="1" applyAlignment="1">
      <alignment vertical="center"/>
    </xf>
    <xf numFmtId="0" fontId="2" fillId="0" borderId="86" xfId="0" applyFont="1" applyFill="1" applyBorder="1" applyAlignment="1" applyProtection="1">
      <alignment horizontal="left" vertical="center" wrapText="1"/>
      <protection locked="0"/>
    </xf>
    <xf numFmtId="0" fontId="0" fillId="0" borderId="88" xfId="0" applyBorder="1" applyAlignment="1"/>
    <xf numFmtId="0" fontId="0" fillId="0" borderId="24" xfId="0" applyBorder="1" applyAlignment="1">
      <alignment vertical="center"/>
    </xf>
    <xf numFmtId="49" fontId="2" fillId="0" borderId="43" xfId="0" applyNumberFormat="1" applyFont="1" applyFill="1" applyBorder="1" applyAlignment="1" applyProtection="1">
      <alignment horizontal="center" vertical="center"/>
    </xf>
    <xf numFmtId="0" fontId="2" fillId="0" borderId="55" xfId="0" applyFont="1" applyBorder="1" applyAlignment="1">
      <alignment horizontal="center" vertical="center"/>
    </xf>
    <xf numFmtId="1" fontId="2" fillId="0" borderId="39" xfId="0" applyNumberFormat="1" applyFont="1" applyBorder="1" applyAlignment="1">
      <alignment horizontal="center" vertical="center"/>
    </xf>
    <xf numFmtId="0" fontId="32" fillId="0" borderId="0" xfId="1" applyFont="1" applyFill="1" applyBorder="1" applyAlignment="1" applyProtection="1">
      <alignment vertical="center"/>
      <protection locked="0"/>
    </xf>
    <xf numFmtId="0" fontId="2" fillId="16" borderId="16" xfId="0" applyFont="1" applyFill="1" applyBorder="1" applyAlignment="1" applyProtection="1">
      <alignment horizontal="left" vertical="center" wrapText="1"/>
      <protection locked="0"/>
    </xf>
    <xf numFmtId="0" fontId="2" fillId="16" borderId="17" xfId="0" applyFont="1" applyFill="1" applyBorder="1" applyAlignment="1" applyProtection="1">
      <alignment horizontal="left" vertical="center" wrapText="1"/>
      <protection locked="0"/>
    </xf>
    <xf numFmtId="0" fontId="2" fillId="0" borderId="17" xfId="0" applyFont="1" applyBorder="1" applyAlignment="1">
      <alignment horizontal="left" vertical="center" wrapText="1"/>
    </xf>
    <xf numFmtId="0" fontId="32" fillId="0" borderId="0" xfId="1" applyFont="1" applyFill="1" applyBorder="1" applyAlignment="1" applyProtection="1">
      <protection locked="0"/>
    </xf>
    <xf numFmtId="0" fontId="28" fillId="9" borderId="56" xfId="0" applyFont="1" applyFill="1" applyBorder="1" applyAlignment="1" applyProtection="1">
      <alignment horizontal="center" vertical="center"/>
      <protection locked="0"/>
    </xf>
    <xf numFmtId="0" fontId="2" fillId="0" borderId="38" xfId="0" applyFont="1" applyBorder="1" applyAlignment="1">
      <alignment horizontal="center" vertical="center"/>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2" fillId="0" borderId="39" xfId="0" applyFont="1" applyBorder="1" applyAlignment="1">
      <alignment horizontal="center" vertical="center"/>
    </xf>
    <xf numFmtId="0" fontId="2" fillId="0" borderId="6" xfId="0" applyFont="1" applyFill="1" applyBorder="1" applyAlignment="1" applyProtection="1">
      <alignment horizontal="left" vertical="center"/>
      <protection locked="0"/>
    </xf>
    <xf numFmtId="0" fontId="2" fillId="0" borderId="4" xfId="0" applyFont="1" applyBorder="1" applyAlignment="1">
      <alignment horizontal="left" vertical="center"/>
    </xf>
    <xf numFmtId="0" fontId="2" fillId="0" borderId="19" xfId="0" applyFont="1" applyBorder="1" applyAlignment="1">
      <alignment vertical="center"/>
    </xf>
    <xf numFmtId="0" fontId="56" fillId="0" borderId="55" xfId="0" applyFont="1" applyFill="1" applyBorder="1" applyAlignment="1" applyProtection="1">
      <alignment horizontal="left" vertical="center" wrapText="1"/>
      <protection locked="0"/>
    </xf>
    <xf numFmtId="0" fontId="56" fillId="0" borderId="51" xfId="0" applyFont="1" applyFill="1" applyBorder="1" applyAlignment="1" applyProtection="1">
      <alignment horizontal="left" vertical="center" wrapText="1"/>
      <protection locked="0"/>
    </xf>
    <xf numFmtId="0" fontId="2" fillId="16" borderId="48" xfId="0" applyFont="1" applyFill="1" applyBorder="1" applyAlignment="1" applyProtection="1">
      <alignment horizontal="left" vertical="center" wrapText="1"/>
      <protection locked="0"/>
    </xf>
    <xf numFmtId="0" fontId="2" fillId="16" borderId="46" xfId="0" applyFont="1" applyFill="1" applyBorder="1" applyAlignment="1" applyProtection="1">
      <alignment horizontal="left" vertical="center" wrapText="1"/>
      <protection locked="0"/>
    </xf>
    <xf numFmtId="0" fontId="2" fillId="0" borderId="46" xfId="0" applyFont="1" applyBorder="1" applyAlignment="1">
      <alignment horizontal="left" vertical="center" wrapText="1"/>
    </xf>
    <xf numFmtId="0" fontId="66" fillId="0" borderId="40" xfId="0" applyFont="1" applyFill="1" applyBorder="1" applyAlignment="1" applyProtection="1">
      <alignment horizontal="left" vertical="center" wrapText="1"/>
      <protection locked="0"/>
    </xf>
    <xf numFmtId="0" fontId="0" fillId="0" borderId="5" xfId="0" applyBorder="1" applyAlignment="1">
      <alignment vertical="center" wrapText="1"/>
    </xf>
    <xf numFmtId="0" fontId="2" fillId="0" borderId="55" xfId="0" applyNumberFormat="1" applyFont="1" applyFill="1" applyBorder="1" applyAlignment="1" applyProtection="1">
      <alignment horizontal="left" vertical="center" wrapText="1"/>
      <protection locked="0"/>
    </xf>
    <xf numFmtId="0" fontId="2" fillId="0" borderId="51" xfId="0" applyNumberFormat="1" applyFont="1" applyFill="1" applyBorder="1" applyAlignment="1" applyProtection="1">
      <alignment horizontal="left" vertical="center" wrapText="1"/>
      <protection locked="0"/>
    </xf>
    <xf numFmtId="0" fontId="0" fillId="0" borderId="42" xfId="0" applyBorder="1" applyAlignment="1">
      <alignment horizontal="left" vertical="center" wrapText="1"/>
    </xf>
    <xf numFmtId="0" fontId="2" fillId="0" borderId="42" xfId="0" applyFont="1" applyBorder="1" applyAlignment="1">
      <alignment horizontal="left" vertical="center" wrapText="1"/>
    </xf>
    <xf numFmtId="0" fontId="2" fillId="0" borderId="116" xfId="0" applyFont="1" applyBorder="1" applyAlignment="1" applyProtection="1">
      <alignment vertical="center" wrapText="1"/>
      <protection locked="0"/>
    </xf>
    <xf numFmtId="0" fontId="2" fillId="0" borderId="117" xfId="0" applyFont="1" applyBorder="1" applyAlignment="1" applyProtection="1">
      <alignment vertical="center" wrapText="1"/>
      <protection locked="0"/>
    </xf>
    <xf numFmtId="0" fontId="2" fillId="0" borderId="25" xfId="0" applyFont="1" applyBorder="1" applyAlignment="1" applyProtection="1">
      <alignment vertical="top" wrapText="1"/>
      <protection locked="0"/>
    </xf>
    <xf numFmtId="0" fontId="2" fillId="0" borderId="26" xfId="0" applyFont="1" applyBorder="1" applyAlignment="1" applyProtection="1">
      <alignment vertical="top" wrapText="1"/>
      <protection locked="0"/>
    </xf>
    <xf numFmtId="0" fontId="63" fillId="2" borderId="2" xfId="1" applyFont="1" applyFill="1" applyBorder="1" applyAlignment="1" applyProtection="1">
      <alignment horizontal="left" vertical="center" indent="1"/>
      <protection locked="0"/>
    </xf>
    <xf numFmtId="0" fontId="8" fillId="2" borderId="3" xfId="1" applyFill="1" applyBorder="1" applyAlignment="1" applyProtection="1">
      <alignment horizontal="left" vertical="center" indent="1"/>
      <protection locked="0"/>
    </xf>
    <xf numFmtId="0" fontId="8" fillId="2" borderId="21" xfId="1" applyFill="1" applyBorder="1" applyAlignment="1" applyProtection="1">
      <alignment horizontal="left" vertical="center" indent="1"/>
      <protection locked="0"/>
    </xf>
    <xf numFmtId="0" fontId="8" fillId="2" borderId="22" xfId="1" applyFill="1" applyBorder="1" applyAlignment="1" applyProtection="1">
      <alignment horizontal="left" vertical="center" indent="1"/>
      <protection locked="0"/>
    </xf>
    <xf numFmtId="0" fontId="2" fillId="0" borderId="102" xfId="0" applyFont="1" applyFill="1" applyBorder="1" applyAlignment="1" applyProtection="1">
      <alignment horizontal="left" vertical="center" wrapText="1"/>
      <protection locked="0"/>
    </xf>
    <xf numFmtId="0" fontId="2" fillId="0" borderId="10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0" borderId="103" xfId="0" applyFont="1" applyFill="1" applyBorder="1" applyAlignment="1" applyProtection="1">
      <alignment horizontal="left" vertical="center" wrapText="1"/>
      <protection locked="0"/>
    </xf>
    <xf numFmtId="0" fontId="0" fillId="0" borderId="121" xfId="0" applyFill="1" applyBorder="1" applyAlignment="1">
      <alignment horizontal="left" vertical="center" wrapText="1"/>
    </xf>
    <xf numFmtId="0" fontId="2" fillId="0" borderId="55" xfId="0" applyFont="1" applyFill="1" applyBorder="1" applyAlignment="1" applyProtection="1">
      <alignment horizontal="left" vertical="center" wrapText="1"/>
      <protection locked="0"/>
    </xf>
    <xf numFmtId="0" fontId="2" fillId="0" borderId="114" xfId="0" applyFont="1" applyFill="1" applyBorder="1" applyAlignment="1" applyProtection="1">
      <alignment horizontal="left" vertical="center" wrapText="1"/>
      <protection locked="0"/>
    </xf>
    <xf numFmtId="0" fontId="0" fillId="0" borderId="58" xfId="0" applyFill="1" applyBorder="1" applyAlignment="1">
      <alignment horizontal="left" vertical="center" wrapText="1"/>
    </xf>
    <xf numFmtId="0" fontId="2" fillId="0" borderId="59" xfId="0" applyNumberFormat="1" applyFont="1" applyFill="1" applyBorder="1" applyAlignment="1" applyProtection="1">
      <alignment horizontal="left" vertical="center" wrapText="1"/>
      <protection locked="0"/>
    </xf>
    <xf numFmtId="0" fontId="2" fillId="0" borderId="89" xfId="0" applyFont="1" applyFill="1" applyBorder="1" applyAlignment="1" applyProtection="1">
      <alignment vertical="center" wrapText="1"/>
      <protection locked="0"/>
    </xf>
    <xf numFmtId="0" fontId="2" fillId="0" borderId="83" xfId="0" applyFont="1" applyFill="1" applyBorder="1" applyAlignment="1" applyProtection="1">
      <alignment vertical="center" wrapText="1"/>
      <protection locked="0"/>
    </xf>
    <xf numFmtId="0" fontId="2" fillId="0" borderId="67" xfId="0" applyFont="1" applyFill="1" applyBorder="1" applyAlignment="1" applyProtection="1">
      <alignment vertical="center" wrapText="1"/>
      <protection locked="0"/>
    </xf>
    <xf numFmtId="0" fontId="2" fillId="0" borderId="69" xfId="0" applyFont="1" applyFill="1" applyBorder="1" applyAlignment="1" applyProtection="1">
      <alignment vertical="center" wrapText="1"/>
      <protection locked="0"/>
    </xf>
    <xf numFmtId="0" fontId="2" fillId="0" borderId="43"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73"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0" fillId="0" borderId="26" xfId="0" applyBorder="1" applyAlignment="1">
      <alignment horizontal="left" vertical="center" wrapText="1"/>
    </xf>
    <xf numFmtId="0" fontId="0" fillId="0" borderId="26" xfId="0" applyBorder="1" applyAlignment="1"/>
    <xf numFmtId="0" fontId="2" fillId="0" borderId="79" xfId="0" applyFont="1" applyFill="1" applyBorder="1" applyAlignment="1" applyProtection="1">
      <alignment horizontal="left" vertical="center" wrapText="1"/>
      <protection locked="0"/>
    </xf>
    <xf numFmtId="0" fontId="0" fillId="0" borderId="80" xfId="0" applyBorder="1" applyAlignment="1">
      <alignment vertical="center"/>
    </xf>
    <xf numFmtId="0" fontId="0" fillId="0" borderId="99" xfId="0" applyBorder="1" applyAlignment="1">
      <alignment vertical="center"/>
    </xf>
    <xf numFmtId="0" fontId="2" fillId="0" borderId="19" xfId="0" applyFont="1" applyBorder="1" applyAlignment="1">
      <alignment horizontal="left" vertical="center"/>
    </xf>
    <xf numFmtId="0" fontId="31" fillId="16" borderId="17" xfId="0" applyNumberFormat="1" applyFont="1" applyFill="1" applyBorder="1" applyAlignment="1" applyProtection="1">
      <alignment horizontal="left" vertical="center" wrapText="1"/>
      <protection locked="0"/>
    </xf>
    <xf numFmtId="0" fontId="0" fillId="0" borderId="17" xfId="0" applyBorder="1" applyAlignment="1">
      <alignment vertical="center" wrapText="1"/>
    </xf>
    <xf numFmtId="0" fontId="2" fillId="0" borderId="102" xfId="0" applyFont="1" applyBorder="1" applyAlignment="1" applyProtection="1">
      <alignment vertical="center"/>
      <protection locked="0"/>
    </xf>
    <xf numFmtId="0" fontId="2" fillId="0" borderId="104" xfId="0" applyFont="1" applyBorder="1" applyAlignment="1" applyProtection="1">
      <alignment vertical="center"/>
      <protection locked="0"/>
    </xf>
    <xf numFmtId="0" fontId="2" fillId="0" borderId="80" xfId="0" applyFont="1" applyBorder="1" applyAlignment="1">
      <alignment vertical="center"/>
    </xf>
    <xf numFmtId="0" fontId="2" fillId="0" borderId="116" xfId="0" applyFont="1" applyFill="1" applyBorder="1" applyAlignment="1" applyProtection="1">
      <alignment vertical="center" wrapText="1"/>
      <protection locked="0"/>
    </xf>
    <xf numFmtId="0" fontId="2" fillId="0" borderId="117" xfId="0" applyFont="1" applyBorder="1" applyAlignment="1">
      <alignment vertical="center"/>
    </xf>
    <xf numFmtId="0" fontId="2" fillId="0" borderId="23" xfId="0" applyFont="1" applyFill="1" applyBorder="1" applyAlignment="1" applyProtection="1">
      <alignment horizontal="left" vertical="center" wrapText="1"/>
      <protection locked="0"/>
    </xf>
    <xf numFmtId="0" fontId="0" fillId="0" borderId="24" xfId="0" applyBorder="1" applyAlignment="1"/>
    <xf numFmtId="0" fontId="31" fillId="16" borderId="16" xfId="0" applyNumberFormat="1" applyFont="1" applyFill="1" applyBorder="1" applyAlignment="1" applyProtection="1">
      <alignment horizontal="left" vertical="center" wrapText="1"/>
      <protection locked="0"/>
    </xf>
    <xf numFmtId="0" fontId="2" fillId="16" borderId="11" xfId="0" applyFont="1" applyFill="1" applyBorder="1" applyAlignment="1" applyProtection="1">
      <alignment horizontal="left" vertical="center" wrapText="1"/>
      <protection locked="0"/>
    </xf>
    <xf numFmtId="0" fontId="2" fillId="16" borderId="12" xfId="0" applyFont="1" applyFill="1" applyBorder="1" applyAlignment="1" applyProtection="1">
      <alignment horizontal="left" vertical="center" wrapText="1"/>
      <protection locked="0"/>
    </xf>
    <xf numFmtId="0" fontId="0" fillId="0" borderId="12" xfId="0" applyBorder="1" applyAlignment="1">
      <alignment horizontal="left" vertical="center" wrapText="1"/>
    </xf>
    <xf numFmtId="0" fontId="2" fillId="0" borderId="116" xfId="0" applyFont="1" applyFill="1" applyBorder="1" applyAlignment="1" applyProtection="1">
      <alignment horizontal="left" vertical="center" wrapText="1"/>
      <protection locked="0"/>
    </xf>
    <xf numFmtId="0" fontId="0" fillId="0" borderId="117" xfId="0" applyBorder="1" applyAlignment="1"/>
    <xf numFmtId="0" fontId="11" fillId="13" borderId="21" xfId="0" applyFont="1" applyFill="1" applyBorder="1" applyAlignment="1" applyProtection="1">
      <alignment horizontal="left" vertical="center"/>
      <protection locked="0"/>
    </xf>
    <xf numFmtId="0" fontId="0" fillId="0" borderId="24" xfId="0" applyBorder="1" applyAlignment="1">
      <alignment vertical="center" wrapText="1"/>
    </xf>
    <xf numFmtId="1" fontId="28" fillId="9" borderId="57" xfId="0" applyNumberFormat="1" applyFont="1" applyFill="1" applyBorder="1" applyAlignment="1" applyProtection="1">
      <alignment horizontal="center" vertical="center"/>
      <protection locked="0"/>
    </xf>
    <xf numFmtId="1" fontId="28" fillId="9" borderId="52" xfId="0" applyNumberFormat="1" applyFont="1" applyFill="1" applyBorder="1" applyAlignment="1" applyProtection="1">
      <alignment horizontal="center" vertical="center"/>
      <protection locked="0"/>
    </xf>
    <xf numFmtId="0" fontId="18" fillId="9" borderId="114" xfId="0" applyFont="1" applyFill="1" applyBorder="1" applyAlignment="1" applyProtection="1">
      <alignment horizontal="center" vertical="center"/>
      <protection locked="0"/>
    </xf>
    <xf numFmtId="0" fontId="18" fillId="9"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2" fillId="0" borderId="19" xfId="0" applyFont="1" applyBorder="1" applyAlignment="1"/>
    <xf numFmtId="49" fontId="46" fillId="0" borderId="43" xfId="0" applyNumberFormat="1" applyFont="1" applyFill="1" applyBorder="1" applyAlignment="1" applyProtection="1">
      <alignment horizontal="center" vertical="center" wrapText="1"/>
      <protection locked="0"/>
    </xf>
    <xf numFmtId="49" fontId="0" fillId="0" borderId="51" xfId="0" applyNumberFormat="1" applyBorder="1" applyAlignment="1">
      <alignment horizontal="center" vertical="center" wrapText="1"/>
    </xf>
    <xf numFmtId="0" fontId="0" fillId="0" borderId="109" xfId="0" applyBorder="1" applyAlignment="1">
      <alignment vertical="center"/>
    </xf>
    <xf numFmtId="0" fontId="20" fillId="0" borderId="113" xfId="0" applyFont="1" applyBorder="1" applyAlignment="1" applyProtection="1">
      <alignment horizontal="left" vertical="top"/>
      <protection locked="0"/>
    </xf>
    <xf numFmtId="0" fontId="63" fillId="2" borderId="2" xfId="1" applyFont="1" applyFill="1" applyBorder="1" applyAlignment="1" applyProtection="1">
      <alignment horizontal="left" vertical="center"/>
      <protection locked="0"/>
    </xf>
    <xf numFmtId="0" fontId="8" fillId="2" borderId="3" xfId="1" applyFill="1" applyBorder="1" applyAlignment="1" applyProtection="1">
      <alignment horizontal="left" vertical="center"/>
      <protection locked="0"/>
    </xf>
    <xf numFmtId="0" fontId="8" fillId="2" borderId="21" xfId="1" applyFill="1" applyBorder="1" applyAlignment="1" applyProtection="1">
      <alignment horizontal="left" vertical="center"/>
      <protection locked="0"/>
    </xf>
    <xf numFmtId="0" fontId="8" fillId="2" borderId="22" xfId="1" applyFill="1" applyBorder="1" applyAlignment="1" applyProtection="1">
      <alignment horizontal="left" vertical="center"/>
      <protection locked="0"/>
    </xf>
    <xf numFmtId="0" fontId="66" fillId="0" borderId="86" xfId="0" applyFont="1" applyFill="1" applyBorder="1" applyAlignment="1" applyProtection="1">
      <alignment horizontal="left" vertical="center" wrapText="1"/>
      <protection locked="0"/>
    </xf>
    <xf numFmtId="0" fontId="56" fillId="0" borderId="43" xfId="0" applyFont="1" applyBorder="1" applyAlignment="1" applyProtection="1">
      <alignment vertical="center" wrapText="1"/>
      <protection locked="0"/>
    </xf>
    <xf numFmtId="0" fontId="56" fillId="0" borderId="55" xfId="0" applyFont="1" applyBorder="1" applyAlignment="1" applyProtection="1">
      <alignment vertical="center" wrapText="1"/>
      <protection locked="0"/>
    </xf>
    <xf numFmtId="0" fontId="56" fillId="0" borderId="51" xfId="0" applyFont="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8" fillId="9" borderId="52" xfId="0" applyFont="1" applyFill="1" applyBorder="1" applyAlignment="1" applyProtection="1">
      <alignment horizontal="center" vertical="center"/>
      <protection locked="0"/>
    </xf>
    <xf numFmtId="0" fontId="3" fillId="9" borderId="14" xfId="0" applyFont="1" applyFill="1" applyBorder="1" applyAlignment="1" applyProtection="1">
      <alignment horizontal="center" vertical="center"/>
      <protection locked="0"/>
    </xf>
    <xf numFmtId="0" fontId="28" fillId="9" borderId="66" xfId="0" applyFont="1" applyFill="1" applyBorder="1" applyAlignment="1" applyProtection="1">
      <alignment horizontal="center" vertical="center"/>
      <protection locked="0"/>
    </xf>
    <xf numFmtId="0" fontId="3" fillId="9" borderId="67" xfId="0" applyFont="1" applyFill="1" applyBorder="1" applyAlignment="1" applyProtection="1">
      <alignment horizontal="center" vertical="center"/>
      <protection locked="0"/>
    </xf>
    <xf numFmtId="0" fontId="3" fillId="3" borderId="67" xfId="0" applyFont="1" applyFill="1" applyBorder="1" applyAlignment="1" applyProtection="1">
      <alignment horizontal="center" vertical="center"/>
      <protection locked="0"/>
    </xf>
    <xf numFmtId="0" fontId="3" fillId="3" borderId="69" xfId="0" applyFont="1" applyFill="1" applyBorder="1" applyAlignment="1" applyProtection="1">
      <alignment horizontal="center" vertical="center"/>
      <protection locked="0"/>
    </xf>
    <xf numFmtId="0" fontId="2" fillId="0" borderId="99" xfId="0" applyFont="1" applyBorder="1" applyAlignment="1"/>
    <xf numFmtId="1" fontId="2" fillId="0" borderId="77" xfId="0" applyNumberFormat="1" applyFont="1" applyBorder="1" applyAlignment="1">
      <alignment horizontal="center" vertical="center"/>
    </xf>
    <xf numFmtId="0" fontId="0" fillId="0" borderId="104" xfId="0" applyBorder="1" applyAlignment="1">
      <alignment vertical="center" wrapText="1"/>
    </xf>
    <xf numFmtId="0" fontId="0" fillId="0" borderId="3" xfId="0" applyBorder="1" applyAlignment="1">
      <alignment vertical="center" wrapText="1"/>
    </xf>
    <xf numFmtId="0" fontId="32" fillId="0" borderId="0" xfId="1" applyFont="1" applyFill="1" applyBorder="1" applyAlignment="1" applyProtection="1">
      <alignment vertical="top"/>
      <protection locked="0"/>
    </xf>
    <xf numFmtId="0" fontId="32" fillId="0" borderId="0" xfId="1" applyFont="1" applyFill="1" applyBorder="1" applyAlignment="1" applyProtection="1">
      <alignment vertical="top"/>
    </xf>
    <xf numFmtId="0" fontId="2" fillId="0" borderId="0" xfId="0" applyFont="1" applyFill="1" applyAlignment="1"/>
    <xf numFmtId="0" fontId="66" fillId="0" borderId="88" xfId="0" applyFont="1" applyFill="1" applyBorder="1" applyAlignment="1" applyProtection="1">
      <alignment horizontal="left" vertical="center" wrapText="1"/>
      <protection locked="0"/>
    </xf>
    <xf numFmtId="0" fontId="66" fillId="0" borderId="79" xfId="0" applyFont="1" applyFill="1" applyBorder="1" applyAlignment="1" applyProtection="1">
      <alignment horizontal="left" vertical="center" wrapText="1"/>
      <protection locked="0"/>
    </xf>
    <xf numFmtId="0" fontId="0" fillId="0" borderId="80" xfId="0" applyBorder="1" applyAlignment="1">
      <alignment vertical="center" wrapText="1"/>
    </xf>
    <xf numFmtId="49" fontId="2" fillId="0" borderId="51" xfId="0" applyNumberFormat="1" applyFont="1" applyBorder="1" applyAlignment="1">
      <alignment horizontal="center" vertical="center" wrapText="1"/>
    </xf>
    <xf numFmtId="1" fontId="3" fillId="0" borderId="10" xfId="0" applyNumberFormat="1" applyFont="1" applyFill="1" applyBorder="1" applyAlignment="1" applyProtection="1">
      <alignment horizontal="center" vertical="center" wrapText="1"/>
    </xf>
    <xf numFmtId="1" fontId="2" fillId="0" borderId="15" xfId="0" applyNumberFormat="1" applyFont="1" applyBorder="1" applyAlignment="1">
      <alignment horizontal="center" vertical="center" wrapText="1"/>
    </xf>
    <xf numFmtId="164" fontId="3" fillId="0" borderId="59" xfId="0" applyNumberFormat="1" applyFont="1" applyFill="1" applyBorder="1" applyAlignment="1" applyProtection="1">
      <alignment horizontal="center" vertical="center"/>
      <protection locked="0"/>
    </xf>
    <xf numFmtId="0" fontId="2" fillId="0" borderId="43" xfId="0" applyFont="1" applyBorder="1" applyAlignment="1" applyProtection="1">
      <alignment horizontal="left" vertical="center" wrapText="1"/>
      <protection locked="0"/>
    </xf>
    <xf numFmtId="0" fontId="2" fillId="0" borderId="1" xfId="0" applyFont="1" applyBorder="1" applyAlignment="1" applyProtection="1">
      <alignment horizontal="left" vertical="top"/>
      <protection locked="0"/>
    </xf>
    <xf numFmtId="0" fontId="2" fillId="0" borderId="11" xfId="0" applyFont="1" applyBorder="1" applyAlignment="1">
      <alignment horizontal="left" vertical="top"/>
    </xf>
    <xf numFmtId="0" fontId="2" fillId="0" borderId="19" xfId="0" applyFont="1" applyBorder="1" applyAlignment="1">
      <alignment horizontal="left" vertical="top"/>
    </xf>
    <xf numFmtId="0" fontId="63" fillId="2" borderId="0" xfId="1" applyFont="1" applyFill="1" applyBorder="1" applyAlignment="1" applyProtection="1">
      <alignment horizontal="left" vertical="center" indent="1"/>
      <protection locked="0"/>
    </xf>
    <xf numFmtId="0" fontId="8" fillId="2" borderId="5" xfId="1" applyFill="1" applyBorder="1" applyAlignment="1" applyProtection="1">
      <alignment horizontal="left" vertical="center" indent="1"/>
      <protection locked="0"/>
    </xf>
    <xf numFmtId="0" fontId="18" fillId="5" borderId="0" xfId="0" applyNumberFormat="1" applyFont="1" applyFill="1" applyBorder="1" applyAlignment="1" applyProtection="1">
      <alignment horizontal="center" vertical="center"/>
      <protection locked="0"/>
    </xf>
    <xf numFmtId="0" fontId="18" fillId="5" borderId="11" xfId="0" applyFont="1" applyFill="1" applyBorder="1" applyAlignment="1" applyProtection="1">
      <alignment horizontal="center" vertical="center"/>
      <protection locked="0"/>
    </xf>
    <xf numFmtId="0" fontId="3" fillId="5" borderId="24" xfId="0" applyFont="1" applyFill="1" applyBorder="1" applyAlignment="1" applyProtection="1">
      <alignment horizontal="center" vertical="center"/>
      <protection locked="0"/>
    </xf>
    <xf numFmtId="0" fontId="18" fillId="5" borderId="55" xfId="0" applyFont="1" applyFill="1" applyBorder="1" applyAlignment="1" applyProtection="1">
      <alignment horizontal="center" vertical="center"/>
      <protection locked="0"/>
    </xf>
    <xf numFmtId="0" fontId="2" fillId="0" borderId="25" xfId="0" applyFont="1" applyFill="1" applyBorder="1" applyAlignment="1" applyProtection="1">
      <alignment horizontal="left" vertical="top" wrapText="1"/>
      <protection locked="0"/>
    </xf>
    <xf numFmtId="0" fontId="2" fillId="0" borderId="92" xfId="0" applyFont="1" applyFill="1" applyBorder="1" applyAlignment="1" applyProtection="1">
      <alignment vertical="center" wrapText="1"/>
      <protection locked="0"/>
    </xf>
    <xf numFmtId="0" fontId="0" fillId="0" borderId="93" xfId="0" applyBorder="1" applyAlignment="1">
      <alignment vertical="center"/>
    </xf>
    <xf numFmtId="0" fontId="20" fillId="0" borderId="0" xfId="0" applyFont="1" applyBorder="1" applyAlignment="1" applyProtection="1">
      <alignment horizontal="left" vertical="top" wrapText="1"/>
      <protection locked="0"/>
    </xf>
    <xf numFmtId="0" fontId="20" fillId="0" borderId="21" xfId="0" applyFont="1" applyBorder="1" applyAlignment="1" applyProtection="1">
      <alignment horizontal="left" vertical="top" wrapText="1"/>
      <protection locked="0"/>
    </xf>
    <xf numFmtId="0" fontId="2" fillId="0" borderId="73" xfId="0" applyFont="1" applyFill="1" applyBorder="1" applyAlignment="1" applyProtection="1">
      <alignment horizontal="left" vertical="top" wrapText="1"/>
      <protection locked="0"/>
    </xf>
    <xf numFmtId="0" fontId="0" fillId="0" borderId="31" xfId="0" applyBorder="1" applyAlignment="1"/>
    <xf numFmtId="0" fontId="66" fillId="0" borderId="90" xfId="0" applyFont="1" applyFill="1" applyBorder="1" applyAlignment="1" applyProtection="1">
      <alignment horizontal="left" vertical="center" wrapText="1"/>
      <protection locked="0"/>
    </xf>
    <xf numFmtId="0" fontId="0" fillId="0" borderId="91" xfId="0" applyBorder="1" applyAlignment="1">
      <alignment vertical="center" wrapText="1"/>
    </xf>
    <xf numFmtId="0" fontId="2" fillId="0" borderId="45" xfId="0" applyFont="1" applyFill="1" applyBorder="1" applyAlignment="1" applyProtection="1">
      <alignment vertical="center" wrapText="1"/>
      <protection locked="0"/>
    </xf>
    <xf numFmtId="0" fontId="0" fillId="0" borderId="47" xfId="0" applyBorder="1" applyAlignment="1">
      <alignment vertical="center"/>
    </xf>
    <xf numFmtId="0" fontId="32" fillId="0" borderId="0" xfId="1" applyFont="1" applyFill="1" applyBorder="1" applyAlignment="1" applyProtection="1">
      <alignment horizontal="left" vertical="center"/>
      <protection locked="0"/>
    </xf>
    <xf numFmtId="0" fontId="0" fillId="0" borderId="80" xfId="0" applyBorder="1" applyAlignment="1">
      <alignment horizontal="left"/>
    </xf>
    <xf numFmtId="0" fontId="0" fillId="0" borderId="88" xfId="0" applyBorder="1" applyAlignment="1">
      <alignment horizontal="left"/>
    </xf>
    <xf numFmtId="0" fontId="2" fillId="0" borderId="26" xfId="0" applyFont="1" applyBorder="1" applyAlignment="1">
      <alignment vertical="center"/>
    </xf>
    <xf numFmtId="0" fontId="2" fillId="0" borderId="25" xfId="0" applyFont="1" applyFill="1" applyBorder="1" applyAlignment="1" applyProtection="1">
      <alignment wrapText="1"/>
      <protection locked="0"/>
    </xf>
    <xf numFmtId="0" fontId="0" fillId="0" borderId="31" xfId="0" applyBorder="1" applyAlignment="1">
      <alignment vertical="center"/>
    </xf>
    <xf numFmtId="0" fontId="2" fillId="0" borderId="6" xfId="0" applyFont="1" applyBorder="1" applyAlignment="1" applyProtection="1">
      <alignment horizontal="left" vertical="center"/>
      <protection locked="0"/>
    </xf>
    <xf numFmtId="0" fontId="66" fillId="0" borderId="23" xfId="0" applyFont="1" applyFill="1" applyBorder="1" applyAlignment="1" applyProtection="1">
      <alignment vertical="center" wrapText="1"/>
      <protection locked="0"/>
    </xf>
    <xf numFmtId="0" fontId="32" fillId="0" borderId="0" xfId="1" applyFont="1" applyFill="1" applyBorder="1" applyAlignment="1" applyProtection="1"/>
    <xf numFmtId="0" fontId="66" fillId="0" borderId="45" xfId="0" applyFont="1" applyFill="1" applyBorder="1" applyAlignment="1" applyProtection="1">
      <alignment vertical="center" wrapText="1"/>
      <protection locked="0"/>
    </xf>
    <xf numFmtId="0" fontId="2" fillId="0" borderId="26" xfId="0" applyFont="1" applyBorder="1" applyAlignment="1"/>
    <xf numFmtId="0" fontId="57" fillId="10" borderId="25" xfId="0" applyFont="1" applyFill="1" applyBorder="1" applyAlignment="1" applyProtection="1">
      <alignment horizontal="left" vertical="center" wrapText="1"/>
      <protection locked="0"/>
    </xf>
    <xf numFmtId="0" fontId="57" fillId="10" borderId="17" xfId="0" applyFont="1" applyFill="1" applyBorder="1" applyAlignment="1" applyProtection="1">
      <alignment horizontal="left" vertical="center" wrapText="1"/>
      <protection locked="0"/>
    </xf>
    <xf numFmtId="0" fontId="57" fillId="10" borderId="26" xfId="0" applyFont="1" applyFill="1" applyBorder="1" applyAlignment="1" applyProtection="1">
      <alignment horizontal="left" vertical="center" wrapText="1"/>
      <protection locked="0"/>
    </xf>
    <xf numFmtId="0" fontId="57" fillId="10" borderId="16" xfId="0" applyFont="1" applyFill="1" applyBorder="1" applyAlignment="1" applyProtection="1">
      <alignment horizontal="center" vertical="center" wrapText="1"/>
      <protection locked="0"/>
    </xf>
    <xf numFmtId="0" fontId="57" fillId="10" borderId="26" xfId="0" applyFont="1" applyFill="1" applyBorder="1" applyAlignment="1" applyProtection="1">
      <alignment horizontal="center" vertical="center"/>
      <protection locked="0"/>
    </xf>
    <xf numFmtId="0" fontId="63" fillId="2" borderId="2" xfId="0" applyFont="1" applyFill="1" applyBorder="1" applyAlignment="1" applyProtection="1">
      <alignment horizontal="left" vertical="center" indent="1"/>
      <protection locked="0"/>
    </xf>
    <xf numFmtId="0" fontId="0" fillId="2" borderId="3" xfId="0" applyFill="1" applyBorder="1" applyAlignment="1" applyProtection="1">
      <alignment horizontal="left" vertical="center" indent="1"/>
      <protection locked="0"/>
    </xf>
    <xf numFmtId="0" fontId="0" fillId="2" borderId="21" xfId="0" applyFill="1" applyBorder="1" applyAlignment="1" applyProtection="1">
      <alignment horizontal="left" vertical="center" indent="1"/>
      <protection locked="0"/>
    </xf>
    <xf numFmtId="0" fontId="0" fillId="2" borderId="22" xfId="0" applyFill="1" applyBorder="1" applyAlignment="1" applyProtection="1">
      <alignment horizontal="left" vertical="center" indent="1"/>
      <protection locked="0"/>
    </xf>
    <xf numFmtId="0" fontId="32" fillId="0" borderId="0" xfId="1" applyFont="1" applyBorder="1" applyAlignment="1" applyProtection="1">
      <alignment wrapText="1"/>
    </xf>
    <xf numFmtId="0" fontId="32" fillId="0" borderId="0" xfId="1" applyFont="1" applyBorder="1" applyAlignment="1" applyProtection="1"/>
    <xf numFmtId="0" fontId="62" fillId="0" borderId="25" xfId="0" applyFont="1" applyFill="1" applyBorder="1" applyAlignment="1" applyProtection="1">
      <alignment horizontal="left" vertical="center" wrapText="1"/>
      <protection locked="0"/>
    </xf>
    <xf numFmtId="0" fontId="62" fillId="0" borderId="17" xfId="0" applyFont="1" applyFill="1" applyBorder="1" applyAlignment="1" applyProtection="1">
      <alignment horizontal="left" vertical="center" wrapText="1"/>
      <protection locked="0"/>
    </xf>
    <xf numFmtId="0" fontId="62" fillId="0" borderId="26" xfId="0" applyFont="1" applyFill="1" applyBorder="1" applyAlignment="1" applyProtection="1">
      <alignment horizontal="left" vertical="center" wrapText="1"/>
      <protection locked="0"/>
    </xf>
    <xf numFmtId="0" fontId="57" fillId="0" borderId="16" xfId="0" applyFont="1" applyFill="1" applyBorder="1" applyAlignment="1" applyProtection="1">
      <alignment horizontal="center" vertical="center" wrapText="1"/>
      <protection locked="0"/>
    </xf>
    <xf numFmtId="0" fontId="57" fillId="0" borderId="26" xfId="0" applyFont="1" applyFill="1" applyBorder="1" applyAlignment="1" applyProtection="1">
      <alignment horizontal="center" vertical="center"/>
      <protection locked="0"/>
    </xf>
    <xf numFmtId="0" fontId="32" fillId="0" borderId="0" xfId="1" applyFont="1" applyFill="1" applyBorder="1" applyAlignment="1" applyProtection="1">
      <alignment wrapText="1"/>
    </xf>
    <xf numFmtId="0" fontId="28" fillId="9" borderId="43" xfId="0" applyFont="1" applyFill="1" applyBorder="1" applyAlignment="1" applyProtection="1">
      <alignment horizontal="center" vertical="center"/>
      <protection locked="0"/>
    </xf>
    <xf numFmtId="0" fontId="28" fillId="9" borderId="51" xfId="0" applyFont="1" applyFill="1" applyBorder="1" applyAlignment="1" applyProtection="1">
      <alignment horizontal="center" vertical="center"/>
      <protection locked="0"/>
    </xf>
    <xf numFmtId="0" fontId="56" fillId="0" borderId="50" xfId="0" applyFont="1" applyFill="1" applyBorder="1" applyAlignment="1" applyProtection="1">
      <alignment horizontal="left" vertical="center" wrapText="1"/>
      <protection locked="0"/>
    </xf>
    <xf numFmtId="0" fontId="56" fillId="0" borderId="52" xfId="0" applyFont="1" applyFill="1" applyBorder="1" applyAlignment="1" applyProtection="1">
      <alignment horizontal="left" vertical="center" wrapText="1"/>
      <protection locked="0"/>
    </xf>
    <xf numFmtId="0" fontId="62" fillId="0" borderId="28" xfId="0" applyFont="1" applyFill="1" applyBorder="1" applyAlignment="1" applyProtection="1">
      <alignment horizontal="left" vertical="center" wrapText="1"/>
      <protection locked="0"/>
    </xf>
    <xf numFmtId="0" fontId="62" fillId="0" borderId="7" xfId="0" applyFont="1" applyFill="1" applyBorder="1" applyAlignment="1" applyProtection="1">
      <alignment horizontal="left" vertical="center" wrapText="1"/>
      <protection locked="0"/>
    </xf>
    <xf numFmtId="0" fontId="62" fillId="0" borderId="19" xfId="0" applyFont="1" applyFill="1" applyBorder="1" applyAlignment="1" applyProtection="1">
      <alignment horizontal="left" vertical="center" wrapText="1"/>
      <protection locked="0"/>
    </xf>
    <xf numFmtId="0" fontId="62" fillId="0" borderId="23" xfId="0" applyFont="1" applyFill="1" applyBorder="1" applyAlignment="1" applyProtection="1">
      <alignment horizontal="left" vertical="center" wrapText="1"/>
      <protection locked="0"/>
    </xf>
    <xf numFmtId="0" fontId="62" fillId="0" borderId="12" xfId="0" applyFont="1" applyFill="1" applyBorder="1" applyAlignment="1" applyProtection="1">
      <alignment horizontal="left" vertical="center" wrapText="1"/>
      <protection locked="0"/>
    </xf>
    <xf numFmtId="0" fontId="62" fillId="0" borderId="24" xfId="0" applyFont="1" applyFill="1" applyBorder="1" applyAlignment="1" applyProtection="1">
      <alignment horizontal="left" vertical="center" wrapText="1"/>
      <protection locked="0"/>
    </xf>
    <xf numFmtId="0" fontId="57" fillId="0" borderId="6" xfId="0" applyFont="1" applyFill="1" applyBorder="1" applyAlignment="1" applyProtection="1">
      <alignment horizontal="center" vertical="center" wrapText="1"/>
      <protection locked="0"/>
    </xf>
    <xf numFmtId="0" fontId="57" fillId="0" borderId="19" xfId="0"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protection locked="0"/>
    </xf>
    <xf numFmtId="0" fontId="57" fillId="0" borderId="24" xfId="0" applyFont="1" applyFill="1" applyBorder="1" applyAlignment="1" applyProtection="1">
      <alignment horizontal="center" vertical="center" wrapText="1"/>
      <protection locked="0"/>
    </xf>
    <xf numFmtId="0" fontId="56" fillId="0" borderId="43" xfId="0" applyFont="1" applyBorder="1" applyAlignment="1" applyProtection="1">
      <alignment horizontal="center" vertical="center"/>
      <protection locked="0"/>
    </xf>
    <xf numFmtId="0" fontId="57" fillId="0" borderId="43" xfId="0" applyFont="1" applyFill="1" applyBorder="1" applyAlignment="1" applyProtection="1">
      <alignment horizontal="left" vertical="center" wrapText="1"/>
      <protection locked="0"/>
    </xf>
    <xf numFmtId="0" fontId="57" fillId="0" borderId="51" xfId="0" applyFont="1" applyFill="1" applyBorder="1" applyAlignment="1" applyProtection="1">
      <alignment horizontal="left" vertical="center" wrapText="1"/>
      <protection locked="0"/>
    </xf>
    <xf numFmtId="0" fontId="2" fillId="0" borderId="43" xfId="0" applyFont="1" applyBorder="1" applyAlignment="1">
      <alignment horizontal="left" vertical="center" wrapText="1"/>
    </xf>
    <xf numFmtId="0" fontId="31" fillId="0" borderId="55" xfId="0" applyFont="1" applyBorder="1" applyAlignment="1">
      <alignment horizontal="center" vertical="center"/>
    </xf>
    <xf numFmtId="0" fontId="31" fillId="0" borderId="51" xfId="0" applyFont="1" applyBorder="1" applyAlignment="1">
      <alignment horizontal="center" vertical="center"/>
    </xf>
    <xf numFmtId="0" fontId="56" fillId="0" borderId="50" xfId="0" applyFont="1" applyBorder="1" applyAlignment="1" applyProtection="1">
      <alignment horizontal="left" vertical="center" wrapText="1"/>
      <protection locked="0"/>
    </xf>
    <xf numFmtId="0" fontId="0" fillId="0" borderId="56" xfId="0" applyBorder="1" applyAlignment="1">
      <alignment horizontal="left" vertical="center" wrapText="1"/>
    </xf>
    <xf numFmtId="0" fontId="0" fillId="0" borderId="52" xfId="0" applyBorder="1" applyAlignment="1">
      <alignment horizontal="left" vertical="center" wrapText="1"/>
    </xf>
    <xf numFmtId="0" fontId="57" fillId="0" borderId="28" xfId="0" applyFont="1" applyBorder="1" applyAlignment="1" applyProtection="1">
      <alignment horizontal="left" vertical="center" wrapText="1"/>
      <protection locked="0"/>
    </xf>
    <xf numFmtId="0" fontId="2" fillId="0" borderId="7" xfId="0" applyFont="1" applyBorder="1" applyAlignment="1">
      <alignment horizontal="left" vertical="center" wrapText="1"/>
    </xf>
    <xf numFmtId="0" fontId="2" fillId="0" borderId="19" xfId="0" applyFont="1" applyBorder="1" applyAlignment="1">
      <alignment horizontal="left" vertical="center" wrapText="1"/>
    </xf>
    <xf numFmtId="0" fontId="2" fillId="0" borderId="40"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24" xfId="0" applyFont="1" applyBorder="1" applyAlignment="1">
      <alignment horizontal="left" vertical="center" wrapText="1"/>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56" fillId="0" borderId="43" xfId="0" applyFont="1" applyFill="1" applyBorder="1" applyAlignment="1" applyProtection="1">
      <alignment horizontal="center" vertical="center"/>
      <protection locked="0"/>
    </xf>
    <xf numFmtId="0" fontId="0" fillId="0" borderId="55" xfId="0" applyBorder="1" applyAlignment="1">
      <alignment horizontal="center" vertical="center"/>
    </xf>
    <xf numFmtId="0" fontId="57" fillId="0" borderId="43" xfId="0" applyFont="1" applyBorder="1" applyAlignment="1" applyProtection="1">
      <alignment horizontal="left" vertical="center" wrapText="1"/>
      <protection locked="0"/>
    </xf>
    <xf numFmtId="0" fontId="57" fillId="0" borderId="28" xfId="0" applyNumberFormat="1" applyFont="1" applyBorder="1" applyAlignment="1" applyProtection="1">
      <alignment horizontal="left" vertical="top" wrapText="1"/>
      <protection locked="0"/>
    </xf>
    <xf numFmtId="0" fontId="57" fillId="0" borderId="7" xfId="0" applyNumberFormat="1" applyFont="1" applyBorder="1" applyAlignment="1" applyProtection="1">
      <alignment horizontal="left" vertical="top" wrapText="1"/>
      <protection locked="0"/>
    </xf>
    <xf numFmtId="0" fontId="57" fillId="0" borderId="19" xfId="0" applyNumberFormat="1" applyFont="1" applyBorder="1" applyAlignment="1" applyProtection="1">
      <alignment horizontal="left" vertical="top" wrapText="1"/>
      <protection locked="0"/>
    </xf>
    <xf numFmtId="0" fontId="57" fillId="0" borderId="26" xfId="0" applyFont="1" applyBorder="1" applyAlignment="1" applyProtection="1">
      <alignment horizontal="center" vertical="center"/>
      <protection locked="0"/>
    </xf>
    <xf numFmtId="0" fontId="57" fillId="0" borderId="25" xfId="0" applyNumberFormat="1" applyFont="1" applyBorder="1" applyAlignment="1" applyProtection="1">
      <alignment horizontal="left" vertical="top" wrapText="1"/>
      <protection locked="0"/>
    </xf>
    <xf numFmtId="0" fontId="57" fillId="0" borderId="17" xfId="0" applyNumberFormat="1" applyFont="1" applyBorder="1" applyAlignment="1" applyProtection="1">
      <alignment horizontal="left" vertical="top" wrapText="1"/>
      <protection locked="0"/>
    </xf>
    <xf numFmtId="0" fontId="57" fillId="0" borderId="26" xfId="0" applyNumberFormat="1" applyFont="1" applyBorder="1" applyAlignment="1" applyProtection="1">
      <alignment horizontal="left" vertical="top" wrapText="1"/>
      <protection locked="0"/>
    </xf>
    <xf numFmtId="0" fontId="62" fillId="0" borderId="25" xfId="0" applyFont="1" applyBorder="1" applyAlignment="1" applyProtection="1">
      <alignment horizontal="left" vertical="center" wrapText="1"/>
      <protection locked="0"/>
    </xf>
    <xf numFmtId="0" fontId="62" fillId="0" borderId="17" xfId="0" applyFont="1" applyBorder="1" applyAlignment="1" applyProtection="1">
      <alignment horizontal="left" vertical="center" wrapText="1"/>
      <protection locked="0"/>
    </xf>
    <xf numFmtId="0" fontId="62" fillId="0" borderId="26" xfId="0" applyFont="1" applyBorder="1" applyAlignment="1" applyProtection="1">
      <alignment horizontal="left" vertical="center" wrapText="1"/>
      <protection locked="0"/>
    </xf>
    <xf numFmtId="0" fontId="57" fillId="0" borderId="25" xfId="0" applyFont="1" applyFill="1" applyBorder="1" applyAlignment="1" applyProtection="1">
      <alignment horizontal="left" vertical="center" wrapText="1"/>
      <protection locked="0"/>
    </xf>
    <xf numFmtId="0" fontId="57" fillId="0" borderId="17" xfId="0" applyFont="1" applyFill="1" applyBorder="1" applyAlignment="1" applyProtection="1">
      <alignment horizontal="left" vertical="center" wrapText="1"/>
      <protection locked="0"/>
    </xf>
    <xf numFmtId="0" fontId="57" fillId="0" borderId="26" xfId="0" applyFont="1" applyFill="1" applyBorder="1" applyAlignment="1" applyProtection="1">
      <alignment horizontal="left" vertical="center" wrapText="1"/>
      <protection locked="0"/>
    </xf>
    <xf numFmtId="0" fontId="57" fillId="0" borderId="25" xfId="0" applyFont="1" applyBorder="1" applyAlignment="1" applyProtection="1">
      <alignment horizontal="left" vertical="center" wrapText="1"/>
      <protection locked="0"/>
    </xf>
    <xf numFmtId="0" fontId="57" fillId="0" borderId="17" xfId="0" applyFont="1" applyBorder="1" applyAlignment="1" applyProtection="1">
      <alignment horizontal="left" vertical="center" wrapText="1"/>
      <protection locked="0"/>
    </xf>
    <xf numFmtId="0" fontId="57" fillId="0" borderId="26" xfId="0" applyFont="1" applyBorder="1" applyAlignment="1" applyProtection="1">
      <alignment horizontal="left" vertical="center" wrapText="1"/>
      <protection locked="0"/>
    </xf>
    <xf numFmtId="0" fontId="57" fillId="0" borderId="7" xfId="0" applyFont="1" applyBorder="1" applyAlignment="1" applyProtection="1">
      <alignment horizontal="left" vertical="center" wrapText="1"/>
      <protection locked="0"/>
    </xf>
    <xf numFmtId="0" fontId="57" fillId="0" borderId="19" xfId="0" applyFont="1" applyBorder="1" applyAlignment="1" applyProtection="1">
      <alignment horizontal="left" vertical="center" wrapText="1"/>
      <protection locked="0"/>
    </xf>
    <xf numFmtId="0" fontId="0" fillId="0" borderId="23" xfId="0" applyBorder="1" applyAlignment="1">
      <alignment horizontal="left" vertical="center" wrapText="1"/>
    </xf>
    <xf numFmtId="0" fontId="0" fillId="0" borderId="24" xfId="0" applyBorder="1" applyAlignment="1">
      <alignment horizontal="left" vertical="center" wrapText="1"/>
    </xf>
    <xf numFmtId="0" fontId="57" fillId="0" borderId="19" xfId="0" applyFont="1" applyBorder="1" applyAlignment="1" applyProtection="1">
      <alignment horizontal="center" vertical="center"/>
      <protection locked="0"/>
    </xf>
    <xf numFmtId="0" fontId="57" fillId="0" borderId="43" xfId="0" applyFont="1" applyBorder="1" applyAlignment="1" applyProtection="1">
      <alignment vertical="center" wrapText="1"/>
      <protection locked="0"/>
    </xf>
    <xf numFmtId="0" fontId="0" fillId="0" borderId="51" xfId="0" applyBorder="1" applyAlignment="1">
      <alignment vertical="center" wrapText="1"/>
    </xf>
    <xf numFmtId="0" fontId="32" fillId="0" borderId="0" xfId="1" applyFont="1" applyFill="1" applyBorder="1" applyAlignment="1" applyProtection="1">
      <alignment horizontal="left"/>
    </xf>
    <xf numFmtId="0" fontId="57" fillId="0" borderId="26" xfId="0" applyFont="1" applyFill="1" applyBorder="1" applyAlignment="1" applyProtection="1">
      <alignment horizontal="center" vertical="center" wrapText="1"/>
      <protection locked="0"/>
    </xf>
    <xf numFmtId="0" fontId="57" fillId="0" borderId="45" xfId="0" applyFont="1" applyBorder="1" applyAlignment="1" applyProtection="1">
      <alignment horizontal="left" vertical="center" wrapText="1"/>
      <protection locked="0"/>
    </xf>
    <xf numFmtId="0" fontId="57" fillId="0" borderId="46" xfId="0" applyFont="1" applyBorder="1" applyAlignment="1" applyProtection="1">
      <alignment horizontal="left" vertical="center" wrapText="1"/>
      <protection locked="0"/>
    </xf>
    <xf numFmtId="0" fontId="57" fillId="0" borderId="47" xfId="0" applyFont="1" applyBorder="1" applyAlignment="1" applyProtection="1">
      <alignment horizontal="left" vertical="center" wrapText="1"/>
      <protection locked="0"/>
    </xf>
    <xf numFmtId="0" fontId="57" fillId="0" borderId="48" xfId="0" applyFont="1" applyFill="1" applyBorder="1" applyAlignment="1" applyProtection="1">
      <alignment horizontal="center" vertical="center" wrapText="1"/>
      <protection locked="0"/>
    </xf>
    <xf numFmtId="0" fontId="57" fillId="0" borderId="47" xfId="0" applyFont="1" applyBorder="1" applyAlignment="1" applyProtection="1">
      <alignment horizontal="center" vertical="center"/>
      <protection locked="0"/>
    </xf>
    <xf numFmtId="0" fontId="57" fillId="0" borderId="28" xfId="0" applyFont="1" applyFill="1" applyBorder="1" applyAlignment="1" applyProtection="1">
      <alignment horizontal="left" vertical="center" wrapText="1"/>
      <protection locked="0"/>
    </xf>
    <xf numFmtId="0" fontId="57" fillId="0" borderId="7" xfId="0" applyFont="1" applyFill="1" applyBorder="1" applyAlignment="1" applyProtection="1">
      <alignment horizontal="left" vertical="center" wrapText="1"/>
      <protection locked="0"/>
    </xf>
    <xf numFmtId="0" fontId="57" fillId="0" borderId="19" xfId="0" applyFont="1" applyFill="1" applyBorder="1" applyAlignment="1" applyProtection="1">
      <alignment horizontal="left" vertical="center" wrapText="1"/>
      <protection locked="0"/>
    </xf>
    <xf numFmtId="0" fontId="57" fillId="0" borderId="23" xfId="0" applyFont="1" applyFill="1" applyBorder="1" applyAlignment="1" applyProtection="1">
      <alignment horizontal="left" vertical="center" wrapText="1"/>
      <protection locked="0"/>
    </xf>
    <xf numFmtId="0" fontId="57" fillId="0" borderId="12" xfId="0" applyFont="1" applyFill="1" applyBorder="1" applyAlignment="1" applyProtection="1">
      <alignment horizontal="left" vertical="center" wrapText="1"/>
      <protection locked="0"/>
    </xf>
    <xf numFmtId="0" fontId="57" fillId="0" borderId="24" xfId="0" applyFont="1" applyFill="1" applyBorder="1" applyAlignment="1" applyProtection="1">
      <alignment horizontal="left" vertical="center" wrapText="1"/>
      <protection locked="0"/>
    </xf>
    <xf numFmtId="0" fontId="41" fillId="6" borderId="32" xfId="0" applyFont="1" applyFill="1" applyBorder="1" applyAlignment="1" applyProtection="1">
      <alignment horizontal="right" indent="1"/>
    </xf>
    <xf numFmtId="0" fontId="0" fillId="0" borderId="27" xfId="0" applyBorder="1" applyAlignment="1" applyProtection="1">
      <alignment horizontal="right" indent="1"/>
    </xf>
    <xf numFmtId="0" fontId="0" fillId="0" borderId="33" xfId="0" applyBorder="1" applyAlignment="1" applyProtection="1">
      <alignment horizontal="right" indent="1"/>
    </xf>
    <xf numFmtId="0" fontId="41" fillId="6" borderId="35" xfId="0" applyFont="1" applyFill="1" applyBorder="1" applyAlignment="1" applyProtection="1">
      <alignment horizontal="center" vertical="center"/>
    </xf>
    <xf numFmtId="0" fontId="0" fillId="0" borderId="35" xfId="0" applyBorder="1" applyAlignment="1" applyProtection="1">
      <alignment horizontal="center" vertical="center"/>
    </xf>
    <xf numFmtId="0" fontId="2" fillId="5" borderId="27" xfId="0" applyFont="1" applyFill="1" applyBorder="1" applyAlignment="1" applyProtection="1">
      <protection locked="0"/>
    </xf>
    <xf numFmtId="0" fontId="2" fillId="5" borderId="33" xfId="0" applyFont="1" applyFill="1" applyBorder="1" applyAlignment="1" applyProtection="1">
      <protection locked="0"/>
    </xf>
    <xf numFmtId="0" fontId="55" fillId="2" borderId="27" xfId="1" applyFont="1" applyFill="1" applyBorder="1" applyAlignment="1" applyProtection="1">
      <alignment horizontal="left" vertical="center" indent="1"/>
      <protection locked="0"/>
    </xf>
    <xf numFmtId="0" fontId="55" fillId="2" borderId="33" xfId="1" applyFont="1" applyFill="1" applyBorder="1" applyAlignment="1" applyProtection="1">
      <alignment horizontal="left" vertical="center" indent="1"/>
      <protection locked="0"/>
    </xf>
    <xf numFmtId="0" fontId="11" fillId="5" borderId="32" xfId="0" applyFont="1" applyFill="1" applyBorder="1" applyAlignment="1" applyProtection="1">
      <alignment horizontal="center" vertical="center"/>
      <protection locked="0"/>
    </xf>
    <xf numFmtId="0" fontId="11" fillId="5" borderId="33" xfId="0" applyFont="1" applyFill="1" applyBorder="1" applyAlignment="1" applyProtection="1">
      <alignment horizontal="center" vertical="center"/>
      <protection locked="0"/>
    </xf>
    <xf numFmtId="0" fontId="49" fillId="0" borderId="40" xfId="0" applyNumberFormat="1" applyFont="1" applyFill="1" applyBorder="1" applyAlignment="1" applyProtection="1">
      <alignment horizontal="center" vertical="center"/>
    </xf>
    <xf numFmtId="0" fontId="49" fillId="0" borderId="0" xfId="0" applyNumberFormat="1" applyFont="1" applyFill="1" applyBorder="1" applyAlignment="1" applyProtection="1">
      <alignment horizontal="center" vertical="center"/>
    </xf>
    <xf numFmtId="0" fontId="49" fillId="0" borderId="41" xfId="0" applyNumberFormat="1" applyFont="1" applyFill="1" applyBorder="1" applyAlignment="1" applyProtection="1">
      <alignment horizontal="center" vertical="center"/>
    </xf>
    <xf numFmtId="0" fontId="49" fillId="8" borderId="40" xfId="0" applyNumberFormat="1" applyFont="1" applyFill="1" applyBorder="1" applyAlignment="1" applyProtection="1">
      <alignment horizontal="center" vertical="center"/>
    </xf>
    <xf numFmtId="0" fontId="49" fillId="8" borderId="0" xfId="0" applyNumberFormat="1" applyFont="1" applyFill="1" applyBorder="1" applyAlignment="1" applyProtection="1">
      <alignment horizontal="center" vertical="center"/>
    </xf>
    <xf numFmtId="0" fontId="49" fillId="8" borderId="41" xfId="0" applyNumberFormat="1" applyFont="1" applyFill="1" applyBorder="1" applyAlignment="1" applyProtection="1">
      <alignment horizontal="center" vertical="center"/>
    </xf>
    <xf numFmtId="0" fontId="20" fillId="0" borderId="32" xfId="0" applyFont="1" applyBorder="1" applyAlignment="1" applyProtection="1">
      <alignment horizontal="left" vertical="top"/>
      <protection locked="0"/>
    </xf>
    <xf numFmtId="0" fontId="40" fillId="0" borderId="27" xfId="0" applyFont="1" applyBorder="1" applyAlignment="1" applyProtection="1">
      <alignment vertical="top"/>
      <protection locked="0"/>
    </xf>
    <xf numFmtId="0" fontId="40" fillId="0" borderId="33" xfId="0" applyFont="1" applyBorder="1" applyAlignment="1" applyProtection="1">
      <alignment vertical="top"/>
      <protection locked="0"/>
    </xf>
    <xf numFmtId="0" fontId="41" fillId="6" borderId="20" xfId="0" applyFont="1" applyFill="1" applyBorder="1" applyAlignment="1" applyProtection="1">
      <alignment horizontal="left" wrapText="1" indent="3"/>
    </xf>
    <xf numFmtId="0" fontId="42" fillId="6" borderId="21" xfId="0" applyFont="1" applyFill="1" applyBorder="1" applyAlignment="1" applyProtection="1">
      <alignment horizontal="left" indent="3"/>
    </xf>
    <xf numFmtId="0" fontId="42" fillId="6" borderId="22" xfId="0" applyFont="1" applyFill="1" applyBorder="1" applyAlignment="1" applyProtection="1">
      <alignment horizontal="left" indent="3"/>
    </xf>
    <xf numFmtId="0" fontId="43" fillId="6" borderId="21" xfId="0" applyFont="1" applyFill="1" applyBorder="1" applyAlignment="1" applyProtection="1">
      <alignment horizontal="center" vertical="center" wrapText="1"/>
    </xf>
    <xf numFmtId="0" fontId="43" fillId="6" borderId="22" xfId="0" applyFont="1" applyFill="1" applyBorder="1" applyAlignment="1" applyProtection="1">
      <alignment horizontal="center" vertical="center" wrapText="1"/>
    </xf>
    <xf numFmtId="0" fontId="46" fillId="0" borderId="36" xfId="0" applyFont="1" applyBorder="1" applyAlignment="1" applyProtection="1">
      <alignment horizontal="center" vertical="center"/>
    </xf>
    <xf numFmtId="0" fontId="46" fillId="0" borderId="2" xfId="0" applyFont="1" applyBorder="1" applyAlignment="1" applyProtection="1">
      <alignment horizontal="center" vertical="center"/>
    </xf>
    <xf numFmtId="0" fontId="46" fillId="0" borderId="37" xfId="0" applyFont="1" applyBorder="1" applyAlignment="1" applyProtection="1">
      <alignment horizontal="center" vertical="center"/>
    </xf>
    <xf numFmtId="1" fontId="49" fillId="8" borderId="40" xfId="0" applyNumberFormat="1" applyFont="1" applyFill="1" applyBorder="1" applyAlignment="1" applyProtection="1">
      <alignment horizontal="center" vertical="center"/>
    </xf>
    <xf numFmtId="1" fontId="49" fillId="8" borderId="0" xfId="0" applyNumberFormat="1" applyFont="1" applyFill="1" applyBorder="1" applyAlignment="1" applyProtection="1">
      <alignment horizontal="center" vertical="center"/>
    </xf>
    <xf numFmtId="1" fontId="49" fillId="8" borderId="41" xfId="0" applyNumberFormat="1" applyFont="1" applyFill="1" applyBorder="1" applyAlignment="1" applyProtection="1">
      <alignment horizontal="center" vertical="center"/>
    </xf>
    <xf numFmtId="0" fontId="2" fillId="0" borderId="17" xfId="0" applyFont="1" applyBorder="1" applyAlignment="1" applyProtection="1">
      <alignment vertical="center" wrapText="1"/>
      <protection locked="0"/>
    </xf>
    <xf numFmtId="0" fontId="11" fillId="0" borderId="30" xfId="1" applyFont="1" applyFill="1" applyBorder="1" applyAlignment="1" applyProtection="1">
      <alignment vertical="center" wrapText="1"/>
      <protection locked="0"/>
    </xf>
    <xf numFmtId="0" fontId="11" fillId="0" borderId="31" xfId="1" applyFont="1" applyFill="1" applyBorder="1" applyAlignment="1" applyProtection="1">
      <alignment vertical="center" wrapText="1"/>
      <protection locked="0"/>
    </xf>
    <xf numFmtId="0" fontId="34" fillId="0" borderId="6" xfId="0" applyFont="1" applyFill="1" applyBorder="1" applyAlignment="1" applyProtection="1">
      <alignment horizontal="center" vertical="center" wrapText="1"/>
      <protection locked="0"/>
    </xf>
    <xf numFmtId="0" fontId="2" fillId="0" borderId="7" xfId="0" applyFont="1" applyBorder="1" applyAlignment="1" applyProtection="1">
      <protection locked="0"/>
    </xf>
    <xf numFmtId="0" fontId="2" fillId="0" borderId="19" xfId="0" applyFont="1" applyBorder="1" applyAlignment="1" applyProtection="1">
      <protection locked="0"/>
    </xf>
    <xf numFmtId="0" fontId="11" fillId="5" borderId="20" xfId="0" applyFont="1" applyFill="1" applyBorder="1" applyAlignment="1" applyProtection="1">
      <alignment horizontal="center" vertical="center" wrapText="1"/>
      <protection locked="0"/>
    </xf>
    <xf numFmtId="0" fontId="2" fillId="5" borderId="21" xfId="0" applyFont="1" applyFill="1" applyBorder="1" applyAlignment="1" applyProtection="1">
      <protection locked="0"/>
    </xf>
    <xf numFmtId="0" fontId="2" fillId="5" borderId="22" xfId="0" applyFont="1" applyFill="1" applyBorder="1" applyAlignment="1" applyProtection="1">
      <protection locked="0"/>
    </xf>
    <xf numFmtId="0" fontId="11" fillId="0" borderId="27" xfId="0" applyFont="1" applyFill="1" applyBorder="1" applyAlignment="1" applyProtection="1">
      <alignment horizontal="center" vertical="center"/>
      <protection locked="0"/>
    </xf>
    <xf numFmtId="0" fontId="0" fillId="0" borderId="27" xfId="0" applyBorder="1" applyAlignment="1" applyProtection="1">
      <protection locked="0"/>
    </xf>
    <xf numFmtId="0" fontId="36" fillId="0" borderId="2" xfId="0" applyFont="1" applyFill="1" applyBorder="1" applyAlignment="1" applyProtection="1">
      <alignment horizontal="left" vertical="top"/>
      <protection locked="0"/>
    </xf>
    <xf numFmtId="0" fontId="11" fillId="0" borderId="2" xfId="0" applyFont="1" applyFill="1" applyBorder="1" applyAlignment="1" applyProtection="1">
      <alignment horizontal="left"/>
      <protection locked="0"/>
    </xf>
    <xf numFmtId="0" fontId="37" fillId="2" borderId="4" xfId="0" applyFont="1" applyFill="1" applyBorder="1" applyAlignment="1" applyProtection="1">
      <alignment horizontal="left" vertical="center"/>
      <protection locked="0"/>
    </xf>
    <xf numFmtId="0" fontId="38" fillId="2" borderId="0" xfId="0" applyFont="1" applyFill="1" applyAlignment="1" applyProtection="1">
      <alignment horizontal="left"/>
      <protection locked="0"/>
    </xf>
    <xf numFmtId="0" fontId="38" fillId="2" borderId="5" xfId="0" applyFont="1" applyFill="1" applyBorder="1" applyAlignment="1" applyProtection="1">
      <alignment horizontal="left"/>
      <protection locked="0"/>
    </xf>
    <xf numFmtId="0" fontId="11" fillId="0" borderId="25"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0" fontId="1"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6" fillId="2" borderId="4" xfId="0" applyFont="1" applyFill="1" applyBorder="1" applyAlignment="1" applyProtection="1">
      <alignment horizontal="center" vertical="center"/>
      <protection locked="0"/>
    </xf>
    <xf numFmtId="0" fontId="7" fillId="2" borderId="0"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9" fillId="3" borderId="6" xfId="1" applyFont="1" applyFill="1" applyBorder="1" applyAlignment="1" applyProtection="1">
      <alignment horizontal="left" vertical="top"/>
      <protection locked="0"/>
    </xf>
    <xf numFmtId="0" fontId="9" fillId="3" borderId="7" xfId="1" applyFont="1" applyFill="1" applyBorder="1" applyAlignment="1" applyProtection="1">
      <alignment horizontal="left" vertical="top"/>
      <protection locked="0"/>
    </xf>
    <xf numFmtId="0" fontId="9" fillId="3" borderId="8" xfId="1" applyFont="1" applyFill="1" applyBorder="1" applyAlignment="1" applyProtection="1">
      <alignment horizontal="left" vertical="top"/>
      <protection locked="0"/>
    </xf>
    <xf numFmtId="0" fontId="14" fillId="0" borderId="11" xfId="0" applyFont="1" applyBorder="1" applyAlignment="1" applyProtection="1">
      <alignment horizontal="left"/>
      <protection locked="0"/>
    </xf>
    <xf numFmtId="0" fontId="14" fillId="0" borderId="12" xfId="0" applyFont="1" applyBorder="1" applyAlignment="1" applyProtection="1">
      <alignment horizontal="left"/>
      <protection locked="0"/>
    </xf>
    <xf numFmtId="0" fontId="14" fillId="0" borderId="13" xfId="0" applyFont="1" applyBorder="1" applyAlignment="1" applyProtection="1">
      <alignment horizontal="left"/>
      <protection locked="0"/>
    </xf>
    <xf numFmtId="0" fontId="16" fillId="0" borderId="16" xfId="0" applyFont="1" applyBorder="1" applyAlignment="1" applyProtection="1">
      <alignment horizontal="left"/>
      <protection locked="0"/>
    </xf>
    <xf numFmtId="0" fontId="16" fillId="0" borderId="17" xfId="0" applyFont="1" applyBorder="1" applyAlignment="1" applyProtection="1">
      <alignment horizontal="left"/>
      <protection locked="0"/>
    </xf>
    <xf numFmtId="0" fontId="12" fillId="3" borderId="17" xfId="1" applyFont="1" applyFill="1" applyBorder="1" applyAlignment="1" applyProtection="1">
      <alignment horizontal="left"/>
      <protection locked="0"/>
    </xf>
    <xf numFmtId="0" fontId="12" fillId="3" borderId="18" xfId="1" applyFont="1" applyFill="1" applyBorder="1" applyAlignment="1" applyProtection="1">
      <alignment horizontal="left"/>
      <protection locked="0"/>
    </xf>
    <xf numFmtId="0" fontId="28" fillId="0" borderId="4"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26" fillId="4" borderId="4" xfId="0" applyFont="1" applyFill="1" applyBorder="1" applyAlignment="1" applyProtection="1">
      <alignment horizontal="center" vertical="center" wrapText="1"/>
      <protection locked="0"/>
    </xf>
    <xf numFmtId="0" fontId="0" fillId="0" borderId="0" xfId="0" applyBorder="1" applyAlignment="1" applyProtection="1">
      <protection locked="0"/>
    </xf>
    <xf numFmtId="0" fontId="0" fillId="0" borderId="5" xfId="0" applyBorder="1" applyAlignment="1" applyProtection="1">
      <protection locked="0"/>
    </xf>
    <xf numFmtId="0" fontId="30" fillId="2" borderId="4" xfId="0" applyFont="1" applyFill="1" applyBorder="1" applyAlignment="1" applyProtection="1">
      <alignment horizontal="left" vertical="center"/>
      <protection locked="0"/>
    </xf>
    <xf numFmtId="0" fontId="24" fillId="2" borderId="0" xfId="0" applyFont="1" applyFill="1" applyAlignment="1" applyProtection="1">
      <alignment horizontal="left"/>
      <protection locked="0"/>
    </xf>
    <xf numFmtId="0" fontId="24" fillId="2" borderId="5" xfId="0" applyFont="1" applyFill="1" applyBorder="1" applyAlignment="1" applyProtection="1">
      <alignment horizontal="left"/>
      <protection locked="0"/>
    </xf>
    <xf numFmtId="0" fontId="2" fillId="0" borderId="23" xfId="1" applyFont="1" applyFill="1" applyBorder="1" applyAlignment="1" applyProtection="1">
      <alignment horizontal="left" vertical="center" wrapText="1"/>
      <protection locked="0"/>
    </xf>
    <xf numFmtId="0" fontId="2" fillId="0" borderId="12" xfId="1" applyFont="1" applyFill="1" applyBorder="1" applyAlignment="1" applyProtection="1">
      <alignment horizontal="left" vertical="center" wrapText="1"/>
      <protection locked="0"/>
    </xf>
    <xf numFmtId="0" fontId="2" fillId="0" borderId="24" xfId="1" applyFont="1" applyFill="1" applyBorder="1" applyAlignment="1" applyProtection="1">
      <alignment horizontal="left" vertical="center" wrapText="1"/>
      <protection locked="0"/>
    </xf>
    <xf numFmtId="0" fontId="2" fillId="0" borderId="25" xfId="1" applyFont="1" applyFill="1" applyBorder="1" applyAlignment="1" applyProtection="1">
      <alignment horizontal="left" vertical="center" wrapText="1"/>
      <protection locked="0"/>
    </xf>
    <xf numFmtId="0" fontId="2" fillId="0" borderId="17" xfId="1" applyFont="1" applyFill="1" applyBorder="1" applyAlignment="1" applyProtection="1">
      <alignment horizontal="left" vertical="center" wrapText="1"/>
      <protection locked="0"/>
    </xf>
    <xf numFmtId="0" fontId="2" fillId="0" borderId="26" xfId="1" applyFont="1" applyFill="1" applyBorder="1" applyAlignment="1" applyProtection="1">
      <alignment horizontal="left" vertical="center" wrapText="1"/>
      <protection locked="0"/>
    </xf>
    <xf numFmtId="0" fontId="17" fillId="0" borderId="6" xfId="0" applyFont="1" applyBorder="1" applyAlignment="1" applyProtection="1">
      <alignment horizontal="left"/>
      <protection locked="0"/>
    </xf>
    <xf numFmtId="0" fontId="17" fillId="0" borderId="7" xfId="0" applyFont="1" applyBorder="1" applyAlignment="1" applyProtection="1">
      <protection locked="0"/>
    </xf>
    <xf numFmtId="0" fontId="17" fillId="0" borderId="19" xfId="0" applyFont="1" applyBorder="1" applyAlignment="1" applyProtection="1">
      <protection locked="0"/>
    </xf>
    <xf numFmtId="0" fontId="20" fillId="0" borderId="4" xfId="0" applyFont="1" applyBorder="1" applyAlignment="1" applyProtection="1">
      <alignment horizontal="left" vertical="top"/>
      <protection locked="0"/>
    </xf>
    <xf numFmtId="0" fontId="20" fillId="0" borderId="0" xfId="0" applyFont="1" applyBorder="1" applyAlignment="1">
      <alignment vertical="top"/>
    </xf>
    <xf numFmtId="0" fontId="20" fillId="0" borderId="5" xfId="0" applyFont="1" applyBorder="1" applyAlignment="1">
      <alignment vertical="top"/>
    </xf>
    <xf numFmtId="0" fontId="17" fillId="0" borderId="4" xfId="0" applyFont="1" applyBorder="1" applyAlignment="1" applyProtection="1">
      <alignment horizontal="left" vertical="top"/>
      <protection locked="0"/>
    </xf>
    <xf numFmtId="0" fontId="17" fillId="0" borderId="0" xfId="0" applyFont="1" applyBorder="1" applyAlignment="1">
      <alignment vertical="top"/>
    </xf>
    <xf numFmtId="0" fontId="17" fillId="0" borderId="5" xfId="0" applyFont="1" applyBorder="1" applyAlignment="1">
      <alignment vertical="top"/>
    </xf>
    <xf numFmtId="0" fontId="20" fillId="3" borderId="20" xfId="1" applyFont="1" applyFill="1" applyBorder="1" applyAlignment="1" applyProtection="1">
      <alignment horizontal="left"/>
      <protection locked="0"/>
    </xf>
    <xf numFmtId="0" fontId="20" fillId="0" borderId="21" xfId="0" applyFont="1" applyBorder="1" applyAlignment="1"/>
    <xf numFmtId="0" fontId="20" fillId="0" borderId="22" xfId="0" applyFont="1" applyBorder="1" applyAlignment="1"/>
    <xf numFmtId="0" fontId="23" fillId="2" borderId="4" xfId="0" applyFont="1" applyFill="1" applyBorder="1" applyAlignment="1" applyProtection="1">
      <alignment horizontal="center" vertical="center"/>
      <protection locked="0"/>
    </xf>
    <xf numFmtId="0" fontId="24" fillId="2" borderId="0" xfId="0" applyFont="1" applyFill="1" applyAlignment="1" applyProtection="1">
      <alignment horizontal="center"/>
      <protection locked="0"/>
    </xf>
    <xf numFmtId="0" fontId="24" fillId="2" borderId="5" xfId="0" applyFont="1" applyFill="1" applyBorder="1" applyAlignment="1" applyProtection="1">
      <alignment horizontal="center"/>
      <protection locked="0"/>
    </xf>
    <xf numFmtId="0" fontId="25" fillId="0" borderId="4"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7" xfId="0" applyFont="1" applyBorder="1" applyAlignment="1" applyProtection="1">
      <alignment horizontal="left" vertical="top" wrapText="1"/>
      <protection locked="0"/>
    </xf>
    <xf numFmtId="0" fontId="2" fillId="0" borderId="17" xfId="0" applyFont="1" applyBorder="1" applyAlignment="1" applyProtection="1">
      <alignment horizontal="left" vertical="center" wrapText="1"/>
      <protection locked="0"/>
    </xf>
    <xf numFmtId="0" fontId="2" fillId="0" borderId="17" xfId="0" applyNumberFormat="1" applyFont="1" applyBorder="1" applyAlignment="1" applyProtection="1">
      <alignment vertical="center" wrapText="1"/>
      <protection locked="0"/>
    </xf>
    <xf numFmtId="0" fontId="2" fillId="0" borderId="26" xfId="0" applyNumberFormat="1" applyFont="1" applyBorder="1" applyAlignment="1" applyProtection="1">
      <alignmen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38100</xdr:colOff>
      <xdr:row>12</xdr:row>
      <xdr:rowOff>114300</xdr:rowOff>
    </xdr:from>
    <xdr:to>
      <xdr:col>12</xdr:col>
      <xdr:colOff>881996</xdr:colOff>
      <xdr:row>12</xdr:row>
      <xdr:rowOff>419100</xdr:rowOff>
    </xdr:to>
    <xdr:sp macro="" textlink="">
      <xdr:nvSpPr>
        <xdr:cNvPr id="2" name="TextBox 11"/>
        <xdr:cNvSpPr txBox="1">
          <a:spLocks noChangeArrowheads="1"/>
        </xdr:cNvSpPr>
      </xdr:nvSpPr>
      <xdr:spPr bwMode="auto">
        <a:xfrm>
          <a:off x="1314450" y="3600450"/>
          <a:ext cx="7197071" cy="304800"/>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1" i="0" u="sng" strike="noStrike" baseline="0">
              <a:solidFill>
                <a:srgbClr val="009900"/>
              </a:solidFill>
              <a:latin typeface="Arial"/>
              <a:cs typeface="Arial"/>
            </a:rPr>
            <a:t>MINIMUM POINT REQUIREMENTS FOR EACH SECTION:</a:t>
          </a:r>
        </a:p>
        <a:p>
          <a:pPr algn="ctr" rtl="0">
            <a:defRPr sz="1000"/>
          </a:pPr>
          <a:endParaRPr lang="en-US" sz="1100" b="1" i="0" u="sng" strike="noStrike">
            <a:solidFill>
              <a:srgbClr val="008080"/>
            </a:solidFill>
            <a:latin typeface="Arial"/>
            <a:cs typeface="Arial"/>
          </a:endParaRPr>
        </a:p>
        <a:p>
          <a:pPr algn="ctr" rtl="0">
            <a:defRPr sz="1000"/>
          </a:pPr>
          <a:endParaRPr lang="en-US" sz="800" b="0" i="0" strike="noStrike">
            <a:solidFill>
              <a:srgbClr val="000000"/>
            </a:solidFill>
            <a:latin typeface="Calibri"/>
          </a:endParaRPr>
        </a:p>
        <a:p>
          <a:pPr algn="ctr" rtl="0">
            <a:defRPr sz="1000"/>
          </a:pPr>
          <a:endParaRPr lang="en-US" sz="800" b="0" i="0" strike="noStrike">
            <a:solidFill>
              <a:srgbClr val="000000"/>
            </a:solidFill>
            <a:latin typeface="Calibri"/>
          </a:endParaRPr>
        </a:p>
      </xdr:txBody>
    </xdr:sp>
    <xdr:clientData/>
  </xdr:twoCellAnchor>
  <xdr:twoCellAnchor>
    <xdr:from>
      <xdr:col>4</xdr:col>
      <xdr:colOff>188594</xdr:colOff>
      <xdr:row>12</xdr:row>
      <xdr:rowOff>365760</xdr:rowOff>
    </xdr:from>
    <xdr:to>
      <xdr:col>6</xdr:col>
      <xdr:colOff>3594729</xdr:colOff>
      <xdr:row>12</xdr:row>
      <xdr:rowOff>1369837</xdr:rowOff>
    </xdr:to>
    <xdr:sp macro="" textlink="">
      <xdr:nvSpPr>
        <xdr:cNvPr id="3" name="TextBox 11"/>
        <xdr:cNvSpPr txBox="1">
          <a:spLocks noChangeArrowheads="1"/>
        </xdr:cNvSpPr>
      </xdr:nvSpPr>
      <xdr:spPr bwMode="auto">
        <a:xfrm>
          <a:off x="912494" y="3851910"/>
          <a:ext cx="3958585" cy="870727"/>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en-US" sz="1000" b="1" i="0" strike="noStrike">
              <a:solidFill>
                <a:srgbClr val="000000"/>
              </a:solidFill>
              <a:latin typeface="Arial"/>
              <a:cs typeface="Arial"/>
            </a:rPr>
            <a:t>Site Opportunities:</a:t>
          </a:r>
        </a:p>
        <a:p>
          <a:pPr algn="l" rtl="0">
            <a:lnSpc>
              <a:spcPts val="900"/>
            </a:lnSpc>
            <a:defRPr sz="1000"/>
          </a:pPr>
          <a:r>
            <a:rPr lang="en-US" sz="1000" b="1" i="0" strike="noStrike">
              <a:solidFill>
                <a:srgbClr val="000000"/>
              </a:solidFill>
              <a:latin typeface="Arial"/>
              <a:cs typeface="Arial"/>
            </a:rPr>
            <a:t>Water Opportunities:</a:t>
          </a:r>
        </a:p>
        <a:p>
          <a:pPr algn="l" rtl="0">
            <a:lnSpc>
              <a:spcPts val="1000"/>
            </a:lnSpc>
            <a:defRPr sz="1000"/>
          </a:pPr>
          <a:r>
            <a:rPr lang="en-US" sz="1000" b="1" i="0" strike="noStrike">
              <a:solidFill>
                <a:srgbClr val="000000"/>
              </a:solidFill>
              <a:latin typeface="Arial"/>
              <a:cs typeface="Arial"/>
            </a:rPr>
            <a:t>Building Envelope Opportunities:</a:t>
          </a:r>
        </a:p>
        <a:p>
          <a:pPr algn="l" rtl="0">
            <a:lnSpc>
              <a:spcPts val="900"/>
            </a:lnSpc>
            <a:defRPr sz="1000"/>
          </a:pPr>
          <a:r>
            <a:rPr lang="en-US" sz="1000" b="1" i="0" strike="noStrike">
              <a:solidFill>
                <a:srgbClr val="000000"/>
              </a:solidFill>
              <a:latin typeface="Arial"/>
              <a:cs typeface="Arial"/>
            </a:rPr>
            <a:t>Comfort Systems Opportunities:</a:t>
          </a:r>
        </a:p>
        <a:p>
          <a:pPr algn="l" rtl="0">
            <a:lnSpc>
              <a:spcPts val="1000"/>
            </a:lnSpc>
            <a:defRPr sz="1000"/>
          </a:pPr>
          <a:r>
            <a:rPr lang="en-US" sz="1000" b="1" i="0" strike="noStrike">
              <a:solidFill>
                <a:srgbClr val="000000"/>
              </a:solidFill>
              <a:latin typeface="Arial"/>
              <a:cs typeface="Arial"/>
            </a:rPr>
            <a:t>Appliances, Lighting &amp; Renewables:</a:t>
          </a:r>
          <a:endParaRPr lang="en-US" sz="1100" b="1" i="0" u="sng" strike="noStrike">
            <a:solidFill>
              <a:srgbClr val="008080"/>
            </a:solidFill>
            <a:latin typeface="Arial"/>
            <a:cs typeface="Arial"/>
          </a:endParaRPr>
        </a:p>
        <a:p>
          <a:pPr algn="l" rtl="0">
            <a:lnSpc>
              <a:spcPts val="1000"/>
            </a:lnSpc>
            <a:defRPr sz="1000"/>
          </a:pPr>
          <a:endParaRPr lang="en-US" sz="1100" b="1" i="0" u="sng" strike="noStrike">
            <a:solidFill>
              <a:srgbClr val="008080"/>
            </a:solidFill>
            <a:latin typeface="Arial"/>
            <a:cs typeface="Arial"/>
          </a:endParaRPr>
        </a:p>
        <a:p>
          <a:pPr algn="l" rtl="0">
            <a:lnSpc>
              <a:spcPts val="800"/>
            </a:lnSpc>
            <a:defRPr sz="1000"/>
          </a:pPr>
          <a:endParaRPr lang="en-US" sz="800" b="0" i="0" strike="noStrike">
            <a:solidFill>
              <a:srgbClr val="000000"/>
            </a:solidFill>
            <a:latin typeface="Calibri"/>
          </a:endParaRPr>
        </a:p>
        <a:p>
          <a:pPr algn="l" rtl="0">
            <a:lnSpc>
              <a:spcPts val="800"/>
            </a:lnSpc>
            <a:defRPr sz="1000"/>
          </a:pPr>
          <a:endParaRPr lang="en-US" sz="800" b="0" i="0" strike="noStrike">
            <a:solidFill>
              <a:srgbClr val="000000"/>
            </a:solidFill>
            <a:latin typeface="Calibri"/>
          </a:endParaRPr>
        </a:p>
      </xdr:txBody>
    </xdr:sp>
    <xdr:clientData/>
  </xdr:twoCellAnchor>
  <xdr:twoCellAnchor>
    <xdr:from>
      <xdr:col>11</xdr:col>
      <xdr:colOff>236220</xdr:colOff>
      <xdr:row>46</xdr:row>
      <xdr:rowOff>11431</xdr:rowOff>
    </xdr:from>
    <xdr:to>
      <xdr:col>12</xdr:col>
      <xdr:colOff>1440486</xdr:colOff>
      <xdr:row>48</xdr:row>
      <xdr:rowOff>456961</xdr:rowOff>
    </xdr:to>
    <xdr:sp macro="" textlink="">
      <xdr:nvSpPr>
        <xdr:cNvPr id="4" name="Text Box 1"/>
        <xdr:cNvSpPr txBox="1">
          <a:spLocks noChangeArrowheads="1"/>
        </xdr:cNvSpPr>
      </xdr:nvSpPr>
      <xdr:spPr bwMode="auto">
        <a:xfrm>
          <a:off x="6503670" y="16737331"/>
          <a:ext cx="2537766" cy="969405"/>
        </a:xfrm>
        <a:prstGeom prst="rect">
          <a:avLst/>
        </a:prstGeom>
        <a:solidFill>
          <a:srgbClr val="FFFFFF"/>
        </a:solidFill>
        <a:ln w="19050">
          <a:solidFill>
            <a:srgbClr val="000000"/>
          </a:solidFill>
          <a:miter lim="800000"/>
          <a:headEnd/>
          <a:tailEnd/>
        </a:ln>
      </xdr:spPr>
      <xdr:txBody>
        <a:bodyPr vertOverflow="clip" wrap="square" lIns="91440" tIns="18288" rIns="0" bIns="0" anchor="t" upright="1"/>
        <a:lstStyle/>
        <a:p>
          <a:pPr algn="l" rtl="0">
            <a:defRPr sz="1000"/>
          </a:pPr>
          <a:r>
            <a:rPr lang="en-US" sz="1000" b="1" i="0" strike="noStrike">
              <a:solidFill>
                <a:srgbClr val="008080"/>
              </a:solidFill>
              <a:latin typeface="Arial"/>
              <a:cs typeface="Arial"/>
            </a:rPr>
            <a:t>                   </a:t>
          </a:r>
          <a:r>
            <a:rPr lang="en-US" sz="1100" b="1" i="0" u="sng" strike="noStrike">
              <a:solidFill>
                <a:srgbClr val="008080"/>
              </a:solidFill>
              <a:latin typeface="Arial"/>
              <a:cs typeface="Arial"/>
            </a:rPr>
            <a:t>RATING SCALE</a:t>
          </a:r>
          <a:endParaRPr lang="en-US" sz="1000" b="1" i="0" u="sng" strike="noStrike">
            <a:solidFill>
              <a:srgbClr val="008080"/>
            </a:solidFill>
            <a:latin typeface="Arial"/>
            <a:cs typeface="Arial"/>
          </a:endParaRPr>
        </a:p>
        <a:p>
          <a:pPr algn="l" rtl="0">
            <a:defRPr sz="1000"/>
          </a:pPr>
          <a:r>
            <a:rPr lang="en-US" sz="1000" b="0" i="0" strike="noStrike">
              <a:solidFill>
                <a:srgbClr val="008080"/>
              </a:solidFill>
              <a:latin typeface="Arial"/>
              <a:cs typeface="Arial"/>
            </a:rPr>
            <a:t>          </a:t>
          </a:r>
          <a:r>
            <a:rPr lang="en-US" sz="800" b="0" i="0" strike="noStrike">
              <a:solidFill>
                <a:srgbClr val="008080"/>
              </a:solidFill>
              <a:latin typeface="Arial"/>
              <a:cs typeface="Arial"/>
            </a:rPr>
            <a:t> </a:t>
          </a:r>
          <a:endParaRPr lang="en-US" sz="1000" b="0" i="0" strike="noStrike">
            <a:solidFill>
              <a:srgbClr val="008080"/>
            </a:solidFill>
            <a:latin typeface="Arial"/>
            <a:cs typeface="Arial"/>
          </a:endParaRPr>
        </a:p>
        <a:p>
          <a:pPr algn="l" rtl="0">
            <a:defRPr sz="1000"/>
          </a:pPr>
          <a:r>
            <a:rPr lang="en-US" sz="1000" b="0" i="0" strike="noStrike">
              <a:solidFill>
                <a:srgbClr val="008080"/>
              </a:solidFill>
              <a:latin typeface="Arial"/>
              <a:cs typeface="Arial"/>
            </a:rPr>
            <a:t>   </a:t>
          </a:r>
          <a:r>
            <a:rPr lang="en-US" sz="1000" b="1" i="0" strike="noStrike">
              <a:solidFill>
                <a:srgbClr val="000000"/>
              </a:solidFill>
              <a:latin typeface="Arial"/>
              <a:cs typeface="Arial"/>
            </a:rPr>
            <a:t>75-150</a:t>
          </a:r>
          <a:r>
            <a:rPr lang="en-US" sz="1000" b="1" i="0" strike="noStrike" baseline="0">
              <a:solidFill>
                <a:srgbClr val="000000"/>
              </a:solidFill>
              <a:latin typeface="Arial"/>
              <a:cs typeface="Arial"/>
            </a:rPr>
            <a:t>  </a:t>
          </a:r>
          <a:r>
            <a:rPr lang="en-US" sz="1000" b="1" i="0" strike="noStrike">
              <a:solidFill>
                <a:srgbClr val="000000"/>
              </a:solidFill>
              <a:latin typeface="Arial"/>
              <a:cs typeface="Arial"/>
            </a:rPr>
            <a:t>points:   Certified</a:t>
          </a:r>
        </a:p>
        <a:p>
          <a:pPr algn="l" rtl="0">
            <a:defRPr sz="1000"/>
          </a:pPr>
          <a:r>
            <a:rPr lang="en-US" sz="1000" b="1" i="0" strike="noStrike">
              <a:solidFill>
                <a:srgbClr val="000000"/>
              </a:solidFill>
              <a:latin typeface="Arial"/>
              <a:cs typeface="Arial"/>
            </a:rPr>
            <a:t>   151</a:t>
          </a:r>
          <a:r>
            <a:rPr lang="en-US" sz="1000" b="1" i="0" strike="noStrike" baseline="0">
              <a:solidFill>
                <a:srgbClr val="000000"/>
              </a:solidFill>
              <a:latin typeface="Arial"/>
              <a:cs typeface="Arial"/>
            </a:rPr>
            <a:t> </a:t>
          </a:r>
          <a:r>
            <a:rPr lang="en-US" sz="1000" b="1" i="0" strike="noStrike">
              <a:solidFill>
                <a:srgbClr val="000000"/>
              </a:solidFill>
              <a:latin typeface="Arial"/>
              <a:cs typeface="Arial"/>
            </a:rPr>
            <a:t>- 215   points:   Silver certified</a:t>
          </a:r>
        </a:p>
        <a:p>
          <a:pPr algn="l" rtl="0">
            <a:defRPr sz="1000"/>
          </a:pPr>
          <a:r>
            <a:rPr lang="en-US" sz="1000" b="1" i="0" strike="noStrike">
              <a:solidFill>
                <a:srgbClr val="000000"/>
              </a:solidFill>
              <a:latin typeface="Arial"/>
              <a:cs typeface="Arial"/>
            </a:rPr>
            <a:t>   216 - 285   points:   Gold certified</a:t>
          </a:r>
        </a:p>
        <a:p>
          <a:pPr algn="l" rtl="0">
            <a:defRPr sz="1000"/>
          </a:pPr>
          <a:r>
            <a:rPr lang="en-US" sz="1000" b="1" i="0" strike="noStrike">
              <a:solidFill>
                <a:srgbClr val="000000"/>
              </a:solidFill>
              <a:latin typeface="Arial"/>
              <a:cs typeface="Arial"/>
            </a:rPr>
            <a:t>   286+</a:t>
          </a:r>
          <a:r>
            <a:rPr lang="en-US" sz="1000" b="1" i="0" strike="noStrike">
              <a:solidFill>
                <a:srgbClr val="000000"/>
              </a:solidFill>
              <a:latin typeface="Courier"/>
            </a:rPr>
            <a:t>    </a:t>
          </a:r>
          <a:r>
            <a:rPr lang="en-US" sz="1000" b="1" i="0" strike="noStrike">
              <a:solidFill>
                <a:srgbClr val="000000"/>
              </a:solidFill>
              <a:latin typeface="Arial"/>
              <a:cs typeface="Arial"/>
            </a:rPr>
            <a:t>points:   Platinum certified</a:t>
          </a:r>
        </a:p>
      </xdr:txBody>
    </xdr:sp>
    <xdr:clientData/>
  </xdr:twoCellAnchor>
  <xdr:twoCellAnchor>
    <xdr:from>
      <xdr:col>7</xdr:col>
      <xdr:colOff>7620</xdr:colOff>
      <xdr:row>12</xdr:row>
      <xdr:rowOff>365760</xdr:rowOff>
    </xdr:from>
    <xdr:to>
      <xdr:col>12</xdr:col>
      <xdr:colOff>1438757</xdr:colOff>
      <xdr:row>12</xdr:row>
      <xdr:rowOff>1402080</xdr:rowOff>
    </xdr:to>
    <xdr:sp macro="" textlink="">
      <xdr:nvSpPr>
        <xdr:cNvPr id="5" name="TextBox 11"/>
        <xdr:cNvSpPr txBox="1">
          <a:spLocks noChangeArrowheads="1"/>
        </xdr:cNvSpPr>
      </xdr:nvSpPr>
      <xdr:spPr bwMode="auto">
        <a:xfrm>
          <a:off x="4932045" y="3851910"/>
          <a:ext cx="4107662" cy="87439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000" b="1" i="0" strike="noStrike">
              <a:solidFill>
                <a:srgbClr val="000000"/>
              </a:solidFill>
              <a:latin typeface="Arial"/>
              <a:cs typeface="Arial"/>
            </a:rPr>
            <a:t>Indoor Air Quality Opportunities:</a:t>
          </a:r>
        </a:p>
        <a:p>
          <a:pPr algn="l" rtl="0">
            <a:defRPr sz="1000"/>
          </a:pPr>
          <a:r>
            <a:rPr lang="en-US" sz="1000" b="1" i="0" strike="noStrike">
              <a:solidFill>
                <a:srgbClr val="000000"/>
              </a:solidFill>
              <a:latin typeface="Arial"/>
              <a:cs typeface="Arial"/>
            </a:rPr>
            <a:t>Materials Opportunities:</a:t>
          </a:r>
        </a:p>
        <a:p>
          <a:pPr algn="l" rtl="0">
            <a:defRPr sz="1000"/>
          </a:pPr>
          <a:r>
            <a:rPr lang="en-US" sz="1000" b="1" i="0" strike="noStrike">
              <a:solidFill>
                <a:srgbClr val="000000"/>
              </a:solidFill>
              <a:latin typeface="Arial"/>
              <a:cs typeface="Arial"/>
            </a:rPr>
            <a:t>Bonus Opportunities:</a:t>
          </a:r>
        </a:p>
        <a:p>
          <a:pPr algn="l" rtl="0">
            <a:defRPr sz="1000"/>
          </a:pPr>
          <a:endParaRPr lang="en-US" sz="1100" b="1" i="0" u="sng" strike="noStrike">
            <a:solidFill>
              <a:srgbClr val="008080"/>
            </a:solidFill>
            <a:latin typeface="Arial"/>
            <a:cs typeface="Arial"/>
          </a:endParaRPr>
        </a:p>
        <a:p>
          <a:pPr algn="l" rtl="0">
            <a:defRPr sz="1000"/>
          </a:pPr>
          <a:endParaRPr lang="en-US" sz="800" b="0" i="0" strike="noStrike">
            <a:solidFill>
              <a:srgbClr val="000000"/>
            </a:solidFill>
            <a:latin typeface="Calibri"/>
          </a:endParaRPr>
        </a:p>
      </xdr:txBody>
    </xdr:sp>
    <xdr:clientData/>
  </xdr:twoCellAnchor>
  <xdr:twoCellAnchor>
    <xdr:from>
      <xdr:col>6</xdr:col>
      <xdr:colOff>2385061</xdr:colOff>
      <xdr:row>12</xdr:row>
      <xdr:rowOff>323850</xdr:rowOff>
    </xdr:from>
    <xdr:to>
      <xdr:col>6</xdr:col>
      <xdr:colOff>2935580</xdr:colOff>
      <xdr:row>12</xdr:row>
      <xdr:rowOff>1276350</xdr:rowOff>
    </xdr:to>
    <xdr:sp macro="" textlink="">
      <xdr:nvSpPr>
        <xdr:cNvPr id="6" name="TextBox 11"/>
        <xdr:cNvSpPr txBox="1">
          <a:spLocks noChangeArrowheads="1"/>
        </xdr:cNvSpPr>
      </xdr:nvSpPr>
      <xdr:spPr bwMode="auto">
        <a:xfrm>
          <a:off x="3661411" y="3810000"/>
          <a:ext cx="550519" cy="914400"/>
        </a:xfrm>
        <a:prstGeom prst="rect">
          <a:avLst/>
        </a:prstGeom>
        <a:noFill/>
        <a:ln w="9525">
          <a:noFill/>
          <a:miter lim="800000"/>
          <a:headEnd/>
          <a:tailEnd/>
        </a:ln>
      </xdr:spPr>
      <xdr:txBody>
        <a:bodyPr vertOverflow="clip" wrap="square" lIns="91440" tIns="45720" rIns="91440" bIns="45720" anchor="t" upright="1"/>
        <a:lstStyle/>
        <a:p>
          <a:pPr algn="r" rtl="0">
            <a:lnSpc>
              <a:spcPts val="900"/>
            </a:lnSpc>
            <a:defRPr sz="1000"/>
          </a:pPr>
          <a:r>
            <a:rPr lang="en-US" sz="900" b="1" i="0" strike="noStrike">
              <a:solidFill>
                <a:srgbClr val="000000"/>
              </a:solidFill>
              <a:latin typeface="Arial"/>
              <a:cs typeface="Arial"/>
            </a:rPr>
            <a:t>8</a:t>
          </a:r>
        </a:p>
        <a:p>
          <a:pPr algn="r" rtl="0">
            <a:lnSpc>
              <a:spcPts val="900"/>
            </a:lnSpc>
            <a:defRPr sz="1000"/>
          </a:pPr>
          <a:r>
            <a:rPr lang="en-US" sz="900" b="1" i="0" strike="noStrike">
              <a:solidFill>
                <a:srgbClr val="000000"/>
              </a:solidFill>
              <a:latin typeface="Arial"/>
              <a:cs typeface="Arial"/>
            </a:rPr>
            <a:t>6</a:t>
          </a:r>
        </a:p>
        <a:p>
          <a:pPr algn="r" rtl="0">
            <a:lnSpc>
              <a:spcPts val="900"/>
            </a:lnSpc>
            <a:defRPr sz="1000"/>
          </a:pPr>
          <a:r>
            <a:rPr lang="en-US" sz="900" b="1" i="0" strike="noStrike">
              <a:solidFill>
                <a:srgbClr val="000000"/>
              </a:solidFill>
              <a:latin typeface="Arial"/>
              <a:cs typeface="Arial"/>
            </a:rPr>
            <a:t>9</a:t>
          </a:r>
        </a:p>
        <a:p>
          <a:pPr algn="r" rtl="0">
            <a:lnSpc>
              <a:spcPts val="800"/>
            </a:lnSpc>
            <a:defRPr sz="1000"/>
          </a:pPr>
          <a:r>
            <a:rPr lang="en-US" sz="900" b="1" i="0" strike="noStrike">
              <a:solidFill>
                <a:srgbClr val="000000"/>
              </a:solidFill>
              <a:latin typeface="Arial"/>
              <a:cs typeface="Arial"/>
            </a:rPr>
            <a:t>10</a:t>
          </a:r>
        </a:p>
        <a:p>
          <a:pPr algn="r" rtl="0">
            <a:defRPr sz="1000"/>
          </a:pPr>
          <a:r>
            <a:rPr lang="en-US" sz="900" b="1" i="0" strike="noStrike">
              <a:solidFill>
                <a:srgbClr val="000000"/>
              </a:solidFill>
              <a:latin typeface="Arial"/>
              <a:cs typeface="Arial"/>
            </a:rPr>
            <a:t>3	</a:t>
          </a:r>
          <a:endParaRPr lang="en-US" sz="900" b="0" i="0" strike="noStrike">
            <a:solidFill>
              <a:srgbClr val="000000"/>
            </a:solidFill>
            <a:latin typeface="Calibri"/>
          </a:endParaRPr>
        </a:p>
        <a:p>
          <a:pPr algn="r" rtl="0">
            <a:lnSpc>
              <a:spcPts val="800"/>
            </a:lnSpc>
            <a:defRPr sz="1000"/>
          </a:pPr>
          <a:endParaRPr lang="en-US" sz="800" b="0" i="0" strike="noStrike">
            <a:solidFill>
              <a:srgbClr val="000000"/>
            </a:solidFill>
            <a:latin typeface="Calibri"/>
          </a:endParaRPr>
        </a:p>
      </xdr:txBody>
    </xdr:sp>
    <xdr:clientData/>
  </xdr:twoCellAnchor>
  <xdr:twoCellAnchor>
    <xdr:from>
      <xdr:col>11</xdr:col>
      <xdr:colOff>1287780</xdr:colOff>
      <xdr:row>12</xdr:row>
      <xdr:rowOff>365760</xdr:rowOff>
    </xdr:from>
    <xdr:to>
      <xdr:col>12</xdr:col>
      <xdr:colOff>361659</xdr:colOff>
      <xdr:row>12</xdr:row>
      <xdr:rowOff>1325880</xdr:rowOff>
    </xdr:to>
    <xdr:sp macro="" textlink="">
      <xdr:nvSpPr>
        <xdr:cNvPr id="7" name="TextBox 11"/>
        <xdr:cNvSpPr txBox="1">
          <a:spLocks noChangeArrowheads="1"/>
        </xdr:cNvSpPr>
      </xdr:nvSpPr>
      <xdr:spPr bwMode="auto">
        <a:xfrm>
          <a:off x="7555230" y="3851910"/>
          <a:ext cx="435954" cy="874395"/>
        </a:xfrm>
        <a:prstGeom prst="rect">
          <a:avLst/>
        </a:prstGeom>
        <a:noFill/>
        <a:ln w="9525">
          <a:noFill/>
          <a:miter lim="800000"/>
          <a:headEnd/>
          <a:tailEnd/>
        </a:ln>
      </xdr:spPr>
      <xdr:txBody>
        <a:bodyPr vertOverflow="clip" wrap="square" lIns="91440" tIns="45720" rIns="91440" bIns="45720" anchor="t" upright="1"/>
        <a:lstStyle/>
        <a:p>
          <a:pPr algn="r" rtl="0">
            <a:lnSpc>
              <a:spcPts val="1100"/>
            </a:lnSpc>
            <a:defRPr sz="1000"/>
          </a:pPr>
          <a:r>
            <a:rPr lang="en-US" sz="1000" b="1" i="0" strike="noStrike">
              <a:solidFill>
                <a:srgbClr val="000000"/>
              </a:solidFill>
              <a:latin typeface="Arial"/>
              <a:cs typeface="Arial"/>
            </a:rPr>
            <a:t>9</a:t>
          </a:r>
        </a:p>
        <a:p>
          <a:pPr algn="r" rtl="0">
            <a:lnSpc>
              <a:spcPts val="1100"/>
            </a:lnSpc>
            <a:defRPr sz="1000"/>
          </a:pPr>
          <a:r>
            <a:rPr lang="en-US" sz="1000" b="1" i="0" strike="noStrike">
              <a:solidFill>
                <a:srgbClr val="000000"/>
              </a:solidFill>
              <a:latin typeface="Arial"/>
              <a:cs typeface="Arial"/>
            </a:rPr>
            <a:t>15</a:t>
          </a:r>
        </a:p>
        <a:p>
          <a:pPr algn="r" rtl="0">
            <a:defRPr sz="1000"/>
          </a:pPr>
          <a:r>
            <a:rPr lang="en-US" sz="1000" b="1" i="0" strike="noStrike">
              <a:solidFill>
                <a:srgbClr val="000000"/>
              </a:solidFill>
              <a:latin typeface="Arial"/>
              <a:cs typeface="Arial"/>
            </a:rPr>
            <a:t>1</a:t>
          </a:r>
        </a:p>
        <a:p>
          <a:pPr algn="r" rtl="0">
            <a:defRPr sz="1000"/>
          </a:pPr>
          <a:endParaRPr lang="en-US" sz="800" b="0" i="0" strike="noStrike">
            <a:solidFill>
              <a:srgbClr val="000000"/>
            </a:solidFill>
            <a:latin typeface="Calibri"/>
          </a:endParaRPr>
        </a:p>
        <a:p>
          <a:pPr algn="r" rtl="0">
            <a:defRPr sz="1000"/>
          </a:pPr>
          <a:endParaRPr lang="en-US" sz="800" b="0" i="0" strike="noStrike">
            <a:solidFill>
              <a:srgbClr val="000000"/>
            </a:solidFill>
            <a:latin typeface="Calibri"/>
          </a:endParaRPr>
        </a:p>
      </xdr:txBody>
    </xdr:sp>
    <xdr:clientData/>
  </xdr:twoCellAnchor>
  <xdr:twoCellAnchor editAs="oneCell">
    <xdr:from>
      <xdr:col>11</xdr:col>
      <xdr:colOff>1038225</xdr:colOff>
      <xdr:row>0</xdr:row>
      <xdr:rowOff>142875</xdr:rowOff>
    </xdr:from>
    <xdr:to>
      <xdr:col>12</xdr:col>
      <xdr:colOff>609600</xdr:colOff>
      <xdr:row>1</xdr:row>
      <xdr:rowOff>247650</xdr:rowOff>
    </xdr:to>
    <xdr:pic>
      <xdr:nvPicPr>
        <xdr:cNvPr id="1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5675" y="142875"/>
          <a:ext cx="933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53618</xdr:colOff>
      <xdr:row>0</xdr:row>
      <xdr:rowOff>161925</xdr:rowOff>
    </xdr:from>
    <xdr:to>
      <xdr:col>6</xdr:col>
      <xdr:colOff>373245</xdr:colOff>
      <xdr:row>1</xdr:row>
      <xdr:rowOff>280276</xdr:rowOff>
    </xdr:to>
    <xdr:pic>
      <xdr:nvPicPr>
        <xdr:cNvPr id="11"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0267" y="161925"/>
          <a:ext cx="869524" cy="7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nvasive.org/species/weeds.cfm" TargetMode="External"/><Relationship Id="rId117" Type="http://schemas.openxmlformats.org/officeDocument/2006/relationships/hyperlink" Target="http://nccleantech.ncsu.edu/wp-content/uploads/Residential_Solar_Hot_Water-1.pdf" TargetMode="External"/><Relationship Id="rId21" Type="http://schemas.openxmlformats.org/officeDocument/2006/relationships/hyperlink" Target="http://www.bae.ncsu.edu/topic/raingarden/stormwater.htm" TargetMode="External"/><Relationship Id="rId42" Type="http://schemas.openxmlformats.org/officeDocument/2006/relationships/hyperlink" Target="https://www.progress-energy.com/carolinas/business/save-energy-money/residential-new-construction-program-for-builders.page" TargetMode="External"/><Relationship Id="rId47" Type="http://schemas.openxmlformats.org/officeDocument/2006/relationships/hyperlink" Target="http://www.buildingscience.com/documents/information-sheets/slab-edge-insulation" TargetMode="External"/><Relationship Id="rId63" Type="http://schemas.openxmlformats.org/officeDocument/2006/relationships/hyperlink" Target="http://web.ornl.gov/sci/roofs+walls/insulation/fact%20sheets/whole%20house%20ventilation%20systems.pdf" TargetMode="External"/><Relationship Id="rId68" Type="http://schemas.openxmlformats.org/officeDocument/2006/relationships/hyperlink" Target="http://www.wncgbc.org/images/pdfs/WeatherBarriers.pdf" TargetMode="External"/><Relationship Id="rId84" Type="http://schemas.openxmlformats.org/officeDocument/2006/relationships/hyperlink" Target="https://basc.pnnl.gov/information/air-balance" TargetMode="External"/><Relationship Id="rId89" Type="http://schemas.openxmlformats.org/officeDocument/2006/relationships/hyperlink" Target="https://www.energystar.gov/index.cfm?c=tax_credits.tx_definitions&amp;dts=ssps,mcs,seer,eer" TargetMode="External"/><Relationship Id="rId112" Type="http://schemas.openxmlformats.org/officeDocument/2006/relationships/hyperlink" Target="http://www.energystar.gov/index.cfm?c=rerh.rerh_index" TargetMode="External"/><Relationship Id="rId133" Type="http://schemas.openxmlformats.org/officeDocument/2006/relationships/hyperlink" Target="http://www.wncgbc.org/images/pdfs/GarageToHouseWall.pdf" TargetMode="External"/><Relationship Id="rId138" Type="http://schemas.openxmlformats.org/officeDocument/2006/relationships/hyperlink" Target="http://www.epa.gov/iaq/voc.html" TargetMode="External"/><Relationship Id="rId154" Type="http://schemas.openxmlformats.org/officeDocument/2006/relationships/hyperlink" Target="http://web.ornl.gov/sci/roofs+walls/facts/foundation/foundation.pdf" TargetMode="External"/><Relationship Id="rId159" Type="http://schemas.openxmlformats.org/officeDocument/2006/relationships/hyperlink" Target="http://www.wncgbc.org/26-articles/archived-articles/green-building-materials/212-choosing-green-materials" TargetMode="External"/><Relationship Id="rId175" Type="http://schemas.openxmlformats.org/officeDocument/2006/relationships/hyperlink" Target="http://portal.ncdenr.org/web/lr/publications" TargetMode="External"/><Relationship Id="rId170" Type="http://schemas.openxmlformats.org/officeDocument/2006/relationships/hyperlink" Target="http://www.ashevillenc.gov/Portals/0/city-documents/communitydevelopment/affordable_housing_programs/HUD%20Affordability%20Requirements%202015.pdf" TargetMode="External"/><Relationship Id="rId16" Type="http://schemas.openxmlformats.org/officeDocument/2006/relationships/hyperlink" Target="http://www.epa.gov/indoorairplus/pdfs/construction_specifications.pdf" TargetMode="External"/><Relationship Id="rId107" Type="http://schemas.openxmlformats.org/officeDocument/2006/relationships/hyperlink" Target="http://energy.gov/energysaver/articles/lighting-controls" TargetMode="External"/><Relationship Id="rId11" Type="http://schemas.openxmlformats.org/officeDocument/2006/relationships/hyperlink" Target="http://www.ncwildflower.org/invasives/list.htm" TargetMode="External"/><Relationship Id="rId32" Type="http://schemas.openxmlformats.org/officeDocument/2006/relationships/hyperlink" Target="http://www.bae.ncsu.edu/topic/raingarden/stormwater.htm" TargetMode="External"/><Relationship Id="rId37" Type="http://schemas.openxmlformats.org/officeDocument/2006/relationships/hyperlink" Target="http://www.arb.ca.gov/toxics/compwood/factsheet.pdf" TargetMode="External"/><Relationship Id="rId53" Type="http://schemas.openxmlformats.org/officeDocument/2006/relationships/hyperlink" Target="http://www.wncgreenbuilding.com/articles/full/plumb_green_with_graywater" TargetMode="External"/><Relationship Id="rId58" Type="http://schemas.openxmlformats.org/officeDocument/2006/relationships/hyperlink" Target="http://energy.gov/energysaver/articles/radiant-barriers" TargetMode="External"/><Relationship Id="rId74" Type="http://schemas.openxmlformats.org/officeDocument/2006/relationships/hyperlink" Target="https://www.energystar.gov/products/certified-products/detail/roof-products" TargetMode="External"/><Relationship Id="rId79" Type="http://schemas.openxmlformats.org/officeDocument/2006/relationships/hyperlink" Target="http://www.wncgbc.org/24-articles/archived-articles/energy-efficiency-building-science/146-checklist-a-primer-for-passive-solar" TargetMode="External"/><Relationship Id="rId102" Type="http://schemas.openxmlformats.org/officeDocument/2006/relationships/hyperlink" Target="http://www.epa.gov/watersense/docs/hw_distribution_guide.pdf" TargetMode="External"/><Relationship Id="rId123" Type="http://schemas.openxmlformats.org/officeDocument/2006/relationships/hyperlink" Target="http://www.epa.gov/iaq/co.html" TargetMode="External"/><Relationship Id="rId128" Type="http://schemas.openxmlformats.org/officeDocument/2006/relationships/hyperlink" Target="http://energy.gov/energysaver/articles/whole-house-ventilation" TargetMode="External"/><Relationship Id="rId144" Type="http://schemas.openxmlformats.org/officeDocument/2006/relationships/hyperlink" Target="http://www.biodiesel.org/using-biodiesel/finding-biodiesel" TargetMode="External"/><Relationship Id="rId149" Type="http://schemas.openxmlformats.org/officeDocument/2006/relationships/hyperlink" Target="http://www.epa.gov/indoorairplus/technical/moisture/1_2.html" TargetMode="External"/><Relationship Id="rId5" Type="http://schemas.openxmlformats.org/officeDocument/2006/relationships/hyperlink" Target="http://www.walkscore.com/" TargetMode="External"/><Relationship Id="rId90" Type="http://schemas.openxmlformats.org/officeDocument/2006/relationships/hyperlink" Target="http://aceee.org/topics/heating-ventilating-and-air-conditioning-hvac" TargetMode="External"/><Relationship Id="rId95" Type="http://schemas.openxmlformats.org/officeDocument/2006/relationships/hyperlink" Target="http://www.toolbase.org/PDF/DesignGuides/doe_airdistributionsystemdesign.pdf" TargetMode="External"/><Relationship Id="rId160" Type="http://schemas.openxmlformats.org/officeDocument/2006/relationships/hyperlink" Target="http://www.ncsu.edu/ncsu/design/cud/pubs_p/ptechsheets.htm" TargetMode="External"/><Relationship Id="rId165" Type="http://schemas.openxmlformats.org/officeDocument/2006/relationships/hyperlink" Target="http://homerecycling.sustainablesources.com/" TargetMode="External"/><Relationship Id="rId181" Type="http://schemas.openxmlformats.org/officeDocument/2006/relationships/printerSettings" Target="../printerSettings/printerSettings1.bin"/><Relationship Id="rId22" Type="http://schemas.openxmlformats.org/officeDocument/2006/relationships/hyperlink" Target="http://riverlink.org/learn/water-quality/waterrich/" TargetMode="External"/><Relationship Id="rId27" Type="http://schemas.openxmlformats.org/officeDocument/2006/relationships/hyperlink" Target="http://www.ncwildflower.org/natives/natives.htm" TargetMode="External"/><Relationship Id="rId43" Type="http://schemas.openxmlformats.org/officeDocument/2006/relationships/hyperlink" Target="http://energy.gov/energysaver/articles/blower-door-tests" TargetMode="External"/><Relationship Id="rId48" Type="http://schemas.openxmlformats.org/officeDocument/2006/relationships/hyperlink" Target="http://www.advancedenergy.org/portal/crawl_spaces/pdfs/Closed%20Crawl%20Spaces_An%20Introduction%20for%20the%20Southeast.pdf" TargetMode="External"/><Relationship Id="rId64" Type="http://schemas.openxmlformats.org/officeDocument/2006/relationships/hyperlink" Target="http://ncenergystar.org/energy-code" TargetMode="External"/><Relationship Id="rId69" Type="http://schemas.openxmlformats.org/officeDocument/2006/relationships/hyperlink" Target="http://www.epa.gov/watersense/outdoor/index.html" TargetMode="External"/><Relationship Id="rId113" Type="http://schemas.openxmlformats.org/officeDocument/2006/relationships/hyperlink" Target="http://www.energystar.gov/index.cfm?c=rerh.rerh_index" TargetMode="External"/><Relationship Id="rId118" Type="http://schemas.openxmlformats.org/officeDocument/2006/relationships/hyperlink" Target="http://nccleantech.ncsu.edu/wp-content/uploads/Tech_Solar_Technologies-1.pdf" TargetMode="External"/><Relationship Id="rId134" Type="http://schemas.openxmlformats.org/officeDocument/2006/relationships/hyperlink" Target="http://www.energyvanguard.com/blog-building-science-HERS-BPI/bid/56595/Don-t-Compromise-Get-a-Low-Level-Carbon-Monoxide-Monitor" TargetMode="External"/><Relationship Id="rId139" Type="http://schemas.openxmlformats.org/officeDocument/2006/relationships/hyperlink" Target="http://greenguard.org/en/indoorAirQuality/iaq_chemicals.aspx" TargetMode="External"/><Relationship Id="rId80" Type="http://schemas.openxmlformats.org/officeDocument/2006/relationships/hyperlink" Target="http://energy.gov/sites/prod/files/2014/01/f6/1_1g_ba_innov_ductsconditionedspace_011713.pdf" TargetMode="External"/><Relationship Id="rId85" Type="http://schemas.openxmlformats.org/officeDocument/2006/relationships/hyperlink" Target="http://www.buildingscience.com/documents/information-sheets/information-sheet-transfer-grilles-and-ducts" TargetMode="External"/><Relationship Id="rId150" Type="http://schemas.openxmlformats.org/officeDocument/2006/relationships/hyperlink" Target="http://www.crawlspaces.org/" TargetMode="External"/><Relationship Id="rId155" Type="http://schemas.openxmlformats.org/officeDocument/2006/relationships/hyperlink" Target="http://www.epa.gov/indoorairplus/technical/moisture/1_1.html" TargetMode="External"/><Relationship Id="rId171" Type="http://schemas.openxmlformats.org/officeDocument/2006/relationships/hyperlink" Target="https://www.buncombecounty.org/common/planning/WorkforceHousingApplication.pdf" TargetMode="External"/><Relationship Id="rId176" Type="http://schemas.openxmlformats.org/officeDocument/2006/relationships/hyperlink" Target="http://www.wncgbc.org/images/pdfs/WeatherBarriers.pdf" TargetMode="External"/><Relationship Id="rId12" Type="http://schemas.openxmlformats.org/officeDocument/2006/relationships/hyperlink" Target="http://www.energystar.gov/index.cfm?c=bldrs_lenders_raters.nh_v3_guidelines" TargetMode="External"/><Relationship Id="rId17" Type="http://schemas.openxmlformats.org/officeDocument/2006/relationships/hyperlink" Target="http://ecodes.biz/ecodes_support/free_resources/2012NorthCarolina/Energy/PDFs/Appendix%204%20-%20Additional%20Voluntary%20Criteria.pdf" TargetMode="External"/><Relationship Id="rId33" Type="http://schemas.openxmlformats.org/officeDocument/2006/relationships/hyperlink" Target="http://www.dornc.com/practitioner/individual/directives/renewableenergyguidelines.html" TargetMode="External"/><Relationship Id="rId38" Type="http://schemas.openxmlformats.org/officeDocument/2006/relationships/hyperlink" Target="http://www.arb.ca.gov/toxics/compwood/consumer_faq.pdf" TargetMode="External"/><Relationship Id="rId59" Type="http://schemas.openxmlformats.org/officeDocument/2006/relationships/hyperlink" Target="http://energy.gov/energysaver/articles/blower-door-tests" TargetMode="External"/><Relationship Id="rId103" Type="http://schemas.openxmlformats.org/officeDocument/2006/relationships/hyperlink" Target="http://www.consumerenergycenter.org/residential/appliances/ranges.html" TargetMode="External"/><Relationship Id="rId108" Type="http://schemas.openxmlformats.org/officeDocument/2006/relationships/hyperlink" Target="http://energy.gov/energysaver/articles/lighting-controls" TargetMode="External"/><Relationship Id="rId124" Type="http://schemas.openxmlformats.org/officeDocument/2006/relationships/hyperlink" Target="http://www.buildingscience.com/documents/information-sheets/air-barriers-airtight-drywall-approach" TargetMode="External"/><Relationship Id="rId129" Type="http://schemas.openxmlformats.org/officeDocument/2006/relationships/hyperlink" Target="http://www.epa.gov/iaq/is-imprv.html" TargetMode="External"/><Relationship Id="rId54" Type="http://schemas.openxmlformats.org/officeDocument/2006/relationships/hyperlink" Target="http://www.nrel.gov/docs/fy01osti/26449.pdf" TargetMode="External"/><Relationship Id="rId70" Type="http://schemas.openxmlformats.org/officeDocument/2006/relationships/hyperlink" Target="http://www.wncgbc.org/images/pdfs/CeilingVoids.pdf" TargetMode="External"/><Relationship Id="rId75" Type="http://schemas.openxmlformats.org/officeDocument/2006/relationships/hyperlink" Target="http://www.susdesign.com/overhang/" TargetMode="External"/><Relationship Id="rId91" Type="http://schemas.openxmlformats.org/officeDocument/2006/relationships/hyperlink" Target="http://apps1.eere.energy.gov/buildings/publications/pdfs/building_america/26459.pdf" TargetMode="External"/><Relationship Id="rId96" Type="http://schemas.openxmlformats.org/officeDocument/2006/relationships/hyperlink" Target="http://energy.gov/energysaver/articles/radiant-heating" TargetMode="External"/><Relationship Id="rId140" Type="http://schemas.openxmlformats.org/officeDocument/2006/relationships/hyperlink" Target="http://www.epa.gov/iaq/voc.html" TargetMode="External"/><Relationship Id="rId145" Type="http://schemas.openxmlformats.org/officeDocument/2006/relationships/hyperlink" Target="http://www.afdc.energy.gov/fuels/biodiesel_benefits.html" TargetMode="External"/><Relationship Id="rId161" Type="http://schemas.openxmlformats.org/officeDocument/2006/relationships/hyperlink" Target="http://www.ncsu.edu/ncsu/design/cud/quicklinks_ql/qlquicklinks.htm" TargetMode="External"/><Relationship Id="rId166" Type="http://schemas.openxmlformats.org/officeDocument/2006/relationships/hyperlink" Target="http://www.wncgbc.org/resources" TargetMode="External"/><Relationship Id="rId182" Type="http://schemas.openxmlformats.org/officeDocument/2006/relationships/drawing" Target="../drawings/drawing1.xml"/><Relationship Id="rId1" Type="http://schemas.openxmlformats.org/officeDocument/2006/relationships/hyperlink" Target="http://portal.ncdenr.org/web/lr/publications" TargetMode="External"/><Relationship Id="rId6" Type="http://schemas.openxmlformats.org/officeDocument/2006/relationships/hyperlink" Target="https://msc.fema.gov/portal" TargetMode="External"/><Relationship Id="rId23" Type="http://schemas.openxmlformats.org/officeDocument/2006/relationships/hyperlink" Target="mailto:%20http://www.seattle.gov/util/groups/public/@spu/@usm/documents/webcontent/spu01_006286.pdf" TargetMode="External"/><Relationship Id="rId28" Type="http://schemas.openxmlformats.org/officeDocument/2006/relationships/hyperlink" Target="http://www.garden.org/ediblelandscaping" TargetMode="External"/><Relationship Id="rId49" Type="http://schemas.openxmlformats.org/officeDocument/2006/relationships/hyperlink" Target="http://www.advancedenergy.org/portal/crawl_spaces/pdfs/Closed%20Crawl%20Spaces_Quick%20Reference.pdf" TargetMode="External"/><Relationship Id="rId114" Type="http://schemas.openxmlformats.org/officeDocument/2006/relationships/hyperlink" Target="http://www.energystar.gov/index.cfm?c=rerh.rerh_index" TargetMode="External"/><Relationship Id="rId119" Type="http://schemas.openxmlformats.org/officeDocument/2006/relationships/hyperlink" Target="http://nccleantech.ncsu.edu/wp-content/uploads/Residential_Solar_Hot_Water-1.pdf" TargetMode="External"/><Relationship Id="rId44" Type="http://schemas.openxmlformats.org/officeDocument/2006/relationships/hyperlink" Target="http://www.resnet.us/hers-index?" TargetMode="External"/><Relationship Id="rId60" Type="http://schemas.openxmlformats.org/officeDocument/2006/relationships/hyperlink" Target="http://www.nchh.org/Portals/0/Contents/Article0410.pdf" TargetMode="External"/><Relationship Id="rId65" Type="http://schemas.openxmlformats.org/officeDocument/2006/relationships/hyperlink" Target="http://www.nrel.gov/docs/fy03osti/26466.pdf" TargetMode="External"/><Relationship Id="rId81" Type="http://schemas.openxmlformats.org/officeDocument/2006/relationships/hyperlink" Target="http://www.nchh.org/Portals/0/Contents/Article0410.pdf" TargetMode="External"/><Relationship Id="rId86" Type="http://schemas.openxmlformats.org/officeDocument/2006/relationships/hyperlink" Target="http://www.nfrc.org/WindowRatings/" TargetMode="External"/><Relationship Id="rId130" Type="http://schemas.openxmlformats.org/officeDocument/2006/relationships/hyperlink" Target="http://www.nrel.gov/docs/fy03osti/26466.pdf" TargetMode="External"/><Relationship Id="rId135" Type="http://schemas.openxmlformats.org/officeDocument/2006/relationships/hyperlink" Target="http://www.epa.gov/radon/rrnc/basic_techniques_builder.html" TargetMode="External"/><Relationship Id="rId151" Type="http://schemas.openxmlformats.org/officeDocument/2006/relationships/hyperlink" Target="http://web.ornl.gov/sci/buildingsfoundations/handbook/section2-1.shtml" TargetMode="External"/><Relationship Id="rId156" Type="http://schemas.openxmlformats.org/officeDocument/2006/relationships/hyperlink" Target="http://www.greenbuildingadvisor.com/blogs/dept/musings/all-about-rainscreens" TargetMode="External"/><Relationship Id="rId177" Type="http://schemas.openxmlformats.org/officeDocument/2006/relationships/hyperlink" Target="http://clean-water.uwex.edu/pubs/pdf/erosion.pdf" TargetMode="External"/><Relationship Id="rId4" Type="http://schemas.openxmlformats.org/officeDocument/2006/relationships/hyperlink" Target="https://www.epa.gov/sites/production/files/2015-10/documents/construction_specification_rev_3_508.pdf" TargetMode="External"/><Relationship Id="rId9" Type="http://schemas.openxmlformats.org/officeDocument/2006/relationships/hyperlink" Target="http://www.ncwildflower.org/invasives/list.htm" TargetMode="External"/><Relationship Id="rId172" Type="http://schemas.openxmlformats.org/officeDocument/2006/relationships/hyperlink" Target="http://www.energystar.gov/index.cfm?c=rerh.rerh_index" TargetMode="External"/><Relationship Id="rId180" Type="http://schemas.openxmlformats.org/officeDocument/2006/relationships/hyperlink" Target="http://www.pluginnc.com/wp-content/uploads/2016/06/21-Electric-Vehicle-Ready-Homes.pdf" TargetMode="External"/><Relationship Id="rId13" Type="http://schemas.openxmlformats.org/officeDocument/2006/relationships/hyperlink" Target="http://clean-water.uwex.edu/pubs/pdf/erosion.pdf" TargetMode="External"/><Relationship Id="rId18" Type="http://schemas.openxmlformats.org/officeDocument/2006/relationships/hyperlink" Target="https://msc.fema.gov/portal" TargetMode="External"/><Relationship Id="rId39" Type="http://schemas.openxmlformats.org/officeDocument/2006/relationships/hyperlink" Target="http://www.allianceforwaterefficiency.org/MaP-main.aspx" TargetMode="External"/><Relationship Id="rId109" Type="http://schemas.openxmlformats.org/officeDocument/2006/relationships/hyperlink" Target="http://electronics.howstuffworks.com/everyday-tech/vampire-power.htm" TargetMode="External"/><Relationship Id="rId34" Type="http://schemas.openxmlformats.org/officeDocument/2006/relationships/hyperlink" Target="http://www.arb.ca.gov/toxics/compwood/factsheet.pdf" TargetMode="External"/><Relationship Id="rId50" Type="http://schemas.openxmlformats.org/officeDocument/2006/relationships/hyperlink" Target="http://web.ornl.gov/sci/roofs+walls/insulation/fact%20sheets/crawlspace%20insulation%20technology.pdf" TargetMode="External"/><Relationship Id="rId55" Type="http://schemas.openxmlformats.org/officeDocument/2006/relationships/hyperlink" Target="http://www.buildingscience.com/documents/insights/bsi-030-advanced-framing" TargetMode="External"/><Relationship Id="rId76" Type="http://schemas.openxmlformats.org/officeDocument/2006/relationships/hyperlink" Target="http://www.wncgbc.org/24-articles/archived-articles/energy-efficiency-building-science/146-checklist-a-primer-for-passive-solar" TargetMode="External"/><Relationship Id="rId97" Type="http://schemas.openxmlformats.org/officeDocument/2006/relationships/hyperlink" Target="http://energy.gov/energysaver/articles/ductless-mini-split-heat-pumps" TargetMode="External"/><Relationship Id="rId104" Type="http://schemas.openxmlformats.org/officeDocument/2006/relationships/hyperlink" Target="http://energy.gov/public-services/homes/saving-electricity/lighting" TargetMode="External"/><Relationship Id="rId120" Type="http://schemas.openxmlformats.org/officeDocument/2006/relationships/hyperlink" Target="http://nccleantech.ncsu.edu/wp-content/uploads/13coolng.pdf" TargetMode="External"/><Relationship Id="rId125" Type="http://schemas.openxmlformats.org/officeDocument/2006/relationships/hyperlink" Target="http://www.ehs.uci.edu/programs/ih/IEQinConstruction.html" TargetMode="External"/><Relationship Id="rId141" Type="http://schemas.openxmlformats.org/officeDocument/2006/relationships/hyperlink" Target="http://greenguard.org/en/indoorAirQuality/iaq_chemicals.aspx" TargetMode="External"/><Relationship Id="rId146" Type="http://schemas.openxmlformats.org/officeDocument/2006/relationships/hyperlink" Target="http://energy.gov/energysaver/articles/thermostats" TargetMode="External"/><Relationship Id="rId167" Type="http://schemas.openxmlformats.org/officeDocument/2006/relationships/hyperlink" Target="http://www.wncgbc.org/programs/green-built/checklist-program-documents" TargetMode="External"/><Relationship Id="rId7" Type="http://schemas.openxmlformats.org/officeDocument/2006/relationships/hyperlink" Target="http://www.energystar.gov/index.cfm?c=bldrs_lenders_raters.nh_v3_guidelines" TargetMode="External"/><Relationship Id="rId71" Type="http://schemas.openxmlformats.org/officeDocument/2006/relationships/hyperlink" Target="http://www.wncgbc.org/images/pdfs/Insulation.pdf" TargetMode="External"/><Relationship Id="rId92" Type="http://schemas.openxmlformats.org/officeDocument/2006/relationships/hyperlink" Target="http://www.toolbase.org/TechInventory/techDetails.aspx?ContentDetailID=754" TargetMode="External"/><Relationship Id="rId162" Type="http://schemas.openxmlformats.org/officeDocument/2006/relationships/hyperlink" Target="http://www.greenbuiltnc.org/" TargetMode="External"/><Relationship Id="rId183" Type="http://schemas.openxmlformats.org/officeDocument/2006/relationships/vmlDrawing" Target="../drawings/vmlDrawing1.vml"/><Relationship Id="rId2" Type="http://schemas.openxmlformats.org/officeDocument/2006/relationships/hyperlink" Target="https://www.epa.gov/sites/production/files/2014-08/documents/buildradonout.pdf" TargetMode="External"/><Relationship Id="rId29" Type="http://schemas.openxmlformats.org/officeDocument/2006/relationships/hyperlink" Target="../../../../../../Maggie/AppData/Local/Microsoft/Windows/Amy/Amy/AppData/Local/Temp/www.permaculture.org/nm/index.php/site/index/" TargetMode="External"/><Relationship Id="rId24" Type="http://schemas.openxmlformats.org/officeDocument/2006/relationships/hyperlink" Target="http://www.energystar.gov/index.cfm?c=bldrs_lenders_raters.nh_v3_guidelines" TargetMode="External"/><Relationship Id="rId40" Type="http://schemas.openxmlformats.org/officeDocument/2006/relationships/hyperlink" Target="http://www.energystar.gov/products/certified-products" TargetMode="External"/><Relationship Id="rId45" Type="http://schemas.openxmlformats.org/officeDocument/2006/relationships/hyperlink" Target="https://basc.pnnl.gov/resource-guides/slab-edge-insulation" TargetMode="External"/><Relationship Id="rId66" Type="http://schemas.openxmlformats.org/officeDocument/2006/relationships/hyperlink" Target="http://wncgbc.org/blog/amy-musser/big-kitchen-range-hoods-the-rules-have-changed-in-nc-but-theyre-still-a-terrible-idea/" TargetMode="External"/><Relationship Id="rId87" Type="http://schemas.openxmlformats.org/officeDocument/2006/relationships/hyperlink" Target="http://energy.gov/energysaver/articles/energy-efficient-windows" TargetMode="External"/><Relationship Id="rId110" Type="http://schemas.openxmlformats.org/officeDocument/2006/relationships/hyperlink" Target="http://www.embedded.com/design/connectivity/4431025/Home-automation-system-design--the-basics" TargetMode="External"/><Relationship Id="rId115" Type="http://schemas.openxmlformats.org/officeDocument/2006/relationships/hyperlink" Target="http://www.dsireusa.org/" TargetMode="External"/><Relationship Id="rId131" Type="http://schemas.openxmlformats.org/officeDocument/2006/relationships/hyperlink" Target="http://www.epa.gov/iaq/co.html" TargetMode="External"/><Relationship Id="rId136" Type="http://schemas.openxmlformats.org/officeDocument/2006/relationships/hyperlink" Target="http://www.epa.gov/radon/pdfs/buildradonout.pdf" TargetMode="External"/><Relationship Id="rId157" Type="http://schemas.openxmlformats.org/officeDocument/2006/relationships/hyperlink" Target="http://www.epa.gov/greenhomes/SmarterMaterialChoices.htm" TargetMode="External"/><Relationship Id="rId178" Type="http://schemas.openxmlformats.org/officeDocument/2006/relationships/hyperlink" Target="http://energy.gov/energysaver/energy-efficient-window-treatments" TargetMode="External"/><Relationship Id="rId61" Type="http://schemas.openxmlformats.org/officeDocument/2006/relationships/hyperlink" Target="http://www.extension.umn.edu/garden/landscaping/implement/protecting_trees.html" TargetMode="External"/><Relationship Id="rId82" Type="http://schemas.openxmlformats.org/officeDocument/2006/relationships/hyperlink" Target="http://apps1.eere.energy.gov/buildings/publications/pdfs/building_america/strategy_guide_air_distr.pdf" TargetMode="External"/><Relationship Id="rId152" Type="http://schemas.openxmlformats.org/officeDocument/2006/relationships/hyperlink" Target="http://www.ibacos.com/uploads/DOE_Foundation_Wall_Poster.pdf" TargetMode="External"/><Relationship Id="rId173" Type="http://schemas.openxmlformats.org/officeDocument/2006/relationships/hyperlink" Target="http://www.nrel.gov/docs/fy03osti/26466.pdf" TargetMode="External"/><Relationship Id="rId19" Type="http://schemas.openxmlformats.org/officeDocument/2006/relationships/hyperlink" Target="http://www.bae.ncsu.edu/stormwater/PublicationFiles/BMPs4LID.pdf" TargetMode="External"/><Relationship Id="rId14" Type="http://schemas.openxmlformats.org/officeDocument/2006/relationships/hyperlink" Target="http://www.epa.gov/radon/pdfs/buildradonout.pdf" TargetMode="External"/><Relationship Id="rId30" Type="http://schemas.openxmlformats.org/officeDocument/2006/relationships/hyperlink" Target="http://www.bae.ncsu.edu/topic/waterharvesting/index.html" TargetMode="External"/><Relationship Id="rId35" Type="http://schemas.openxmlformats.org/officeDocument/2006/relationships/hyperlink" Target="http://www.arb.ca.gov/toxics/compwood/consumer_faq.pdf" TargetMode="External"/><Relationship Id="rId56" Type="http://schemas.openxmlformats.org/officeDocument/2006/relationships/hyperlink" Target="http://energy.gov/sites/prod/files/2014/01/f6/1_1c_ba_innov_unventedconditionedattics_011713.pdf" TargetMode="External"/><Relationship Id="rId77" Type="http://schemas.openxmlformats.org/officeDocument/2006/relationships/hyperlink" Target="http://energy.gov/energysaver/articles/passive-solar-home-design" TargetMode="External"/><Relationship Id="rId100" Type="http://schemas.openxmlformats.org/officeDocument/2006/relationships/hyperlink" Target="http://energy.gov/energysaver/articles/selecting-new-water-heater" TargetMode="External"/><Relationship Id="rId105" Type="http://schemas.openxmlformats.org/officeDocument/2006/relationships/hyperlink" Target="http://apps1.eere.energy.gov/buildings/publications/pdfs/building_america/26459.pdf" TargetMode="External"/><Relationship Id="rId126" Type="http://schemas.openxmlformats.org/officeDocument/2006/relationships/hyperlink" Target="http://oikos.com/esb/31/airfilters.html" TargetMode="External"/><Relationship Id="rId147" Type="http://schemas.openxmlformats.org/officeDocument/2006/relationships/hyperlink" Target="https://www.wbdg.org/resources/cwmgmt.php" TargetMode="External"/><Relationship Id="rId168" Type="http://schemas.openxmlformats.org/officeDocument/2006/relationships/hyperlink" Target="http://wncgbc.org/blog/" TargetMode="External"/><Relationship Id="rId8" Type="http://schemas.openxmlformats.org/officeDocument/2006/relationships/hyperlink" Target="http://www.buildingscience.com/documents/information-sheets/information-sheet-sealed-combustion" TargetMode="External"/><Relationship Id="rId51" Type="http://schemas.openxmlformats.org/officeDocument/2006/relationships/hyperlink" Target="https://www.energystar.gov/ia/partners/bldrs_lenders_raters/downloads/Thermal_Enclosure_Factsheet.pdf?94d2-dda3" TargetMode="External"/><Relationship Id="rId72" Type="http://schemas.openxmlformats.org/officeDocument/2006/relationships/hyperlink" Target="http://www.wncgbc.org/images/pdfs/DroppedCeilings.pdf" TargetMode="External"/><Relationship Id="rId93" Type="http://schemas.openxmlformats.org/officeDocument/2006/relationships/hyperlink" Target="http://nccleantech.ncsu.edu/wp-content/uploads/13coolng.pdf" TargetMode="External"/><Relationship Id="rId98" Type="http://schemas.openxmlformats.org/officeDocument/2006/relationships/hyperlink" Target="https://www.energystar.gov/products/certified-products/detail/clothes_dryers" TargetMode="External"/><Relationship Id="rId121" Type="http://schemas.openxmlformats.org/officeDocument/2006/relationships/hyperlink" Target="http://www.epa.gov/burnwise/energyefficiency.html" TargetMode="External"/><Relationship Id="rId142" Type="http://schemas.openxmlformats.org/officeDocument/2006/relationships/hyperlink" Target="http://www.nrdc.org/enterprise/greeningadvisor/aq-low_voc.asp" TargetMode="External"/><Relationship Id="rId163" Type="http://schemas.openxmlformats.org/officeDocument/2006/relationships/hyperlink" Target="http://justeconomicswnc.org/" TargetMode="External"/><Relationship Id="rId184" Type="http://schemas.openxmlformats.org/officeDocument/2006/relationships/comments" Target="../comments1.xml"/><Relationship Id="rId3" Type="http://schemas.openxmlformats.org/officeDocument/2006/relationships/hyperlink" Target="http://www.ncradon.org/" TargetMode="External"/><Relationship Id="rId25" Type="http://schemas.openxmlformats.org/officeDocument/2006/relationships/hyperlink" Target="http://www.bae.ncsu.edu/greenroofs" TargetMode="External"/><Relationship Id="rId46" Type="http://schemas.openxmlformats.org/officeDocument/2006/relationships/hyperlink" Target="http://web.ornl.gov/sci/roofs+walls/insulation/fact%20sheets/slab%20insulation%20technology.pdf" TargetMode="External"/><Relationship Id="rId67" Type="http://schemas.openxmlformats.org/officeDocument/2006/relationships/hyperlink" Target="http://www.wncgbc.org/images/pdfs/GarageToHouseWall.pdf" TargetMode="External"/><Relationship Id="rId116" Type="http://schemas.openxmlformats.org/officeDocument/2006/relationships/hyperlink" Target="http://pvwatts.nrel.gov/" TargetMode="External"/><Relationship Id="rId137" Type="http://schemas.openxmlformats.org/officeDocument/2006/relationships/hyperlink" Target="http://www.carpet-rug.org/CRI-Testing-Programs/Green-Label-Plus.aspx" TargetMode="External"/><Relationship Id="rId158" Type="http://schemas.openxmlformats.org/officeDocument/2006/relationships/hyperlink" Target="http://greenhomeguide.com/" TargetMode="External"/><Relationship Id="rId20" Type="http://schemas.openxmlformats.org/officeDocument/2006/relationships/hyperlink" Target="http://portal.ncdenr.org/web/lr/publications" TargetMode="External"/><Relationship Id="rId41" Type="http://schemas.openxmlformats.org/officeDocument/2006/relationships/hyperlink" Target="http://www.energystar.gov/products/certified-products" TargetMode="External"/><Relationship Id="rId62" Type="http://schemas.openxmlformats.org/officeDocument/2006/relationships/hyperlink" Target="http://www.nrel.gov/docs/fy02osti/31318.pdf" TargetMode="External"/><Relationship Id="rId83" Type="http://schemas.openxmlformats.org/officeDocument/2006/relationships/hyperlink" Target="http://www.wncgbc.org/images/pdfs/DuctSealing.pdf" TargetMode="External"/><Relationship Id="rId88" Type="http://schemas.openxmlformats.org/officeDocument/2006/relationships/hyperlink" Target="https://www.energystar.gov/products/certified-products/detail/refrigerators" TargetMode="External"/><Relationship Id="rId111" Type="http://schemas.openxmlformats.org/officeDocument/2006/relationships/hyperlink" Target="http://www.greenbuildingadvisor.com/blogs/dept/musings/home-dashboards-help-reduce-energy-use" TargetMode="External"/><Relationship Id="rId132" Type="http://schemas.openxmlformats.org/officeDocument/2006/relationships/hyperlink" Target="http://ul.com/corporate/faq/industries/carbonmonoxide/" TargetMode="External"/><Relationship Id="rId153" Type="http://schemas.openxmlformats.org/officeDocument/2006/relationships/hyperlink" Target="http://www.epa.gov/indoorairplus/technical/moisture/roof_drip_edge.html" TargetMode="External"/><Relationship Id="rId174" Type="http://schemas.openxmlformats.org/officeDocument/2006/relationships/hyperlink" Target="http://buildingscience.com/documents/information-sheets/information-sheet-sealed-combustion" TargetMode="External"/><Relationship Id="rId179" Type="http://schemas.openxmlformats.org/officeDocument/2006/relationships/hyperlink" Target="https://basc.pnnl.gov/information/ecm-air-handler-fans" TargetMode="External"/><Relationship Id="rId15" Type="http://schemas.openxmlformats.org/officeDocument/2006/relationships/hyperlink" Target="http://ncradon.org/Find_a_Measurement_Provider.html" TargetMode="External"/><Relationship Id="rId36" Type="http://schemas.openxmlformats.org/officeDocument/2006/relationships/hyperlink" Target="http://www.ncwildflower.org/invasives/list.htm" TargetMode="External"/><Relationship Id="rId57" Type="http://schemas.openxmlformats.org/officeDocument/2006/relationships/hyperlink" Target="https://basc.pnnl.gov/resource-guides/unvented-attic-insulation" TargetMode="External"/><Relationship Id="rId106" Type="http://schemas.openxmlformats.org/officeDocument/2006/relationships/hyperlink" Target="http://www.wbdg.org/resources/daylighting.php" TargetMode="External"/><Relationship Id="rId127" Type="http://schemas.openxmlformats.org/officeDocument/2006/relationships/hyperlink" Target="../../../../../../Maggie/AppData/Local/Microsoft/Windows/Temporary%20Internet%20Files/Content.Outlook/D2XV9IZ2/2009ieccresidentialBECU.pdf" TargetMode="External"/><Relationship Id="rId10" Type="http://schemas.openxmlformats.org/officeDocument/2006/relationships/hyperlink" Target="http://www.epa.gov/watersense/index.html" TargetMode="External"/><Relationship Id="rId31" Type="http://schemas.openxmlformats.org/officeDocument/2006/relationships/hyperlink" Target="http://www.epa.gov/watersense/products/index.html" TargetMode="External"/><Relationship Id="rId52" Type="http://schemas.openxmlformats.org/officeDocument/2006/relationships/hyperlink" Target="https://www.energystar.gov/ia/partners/bldrs_lenders_raters/downloads/Thermal_Enclosure_Factsheet.pdf?94d2-dda3" TargetMode="External"/><Relationship Id="rId73" Type="http://schemas.openxmlformats.org/officeDocument/2006/relationships/hyperlink" Target="http://web.ornl.gov/sci/roofs+walls/insulation/fact%20sheets/attic%20floors.pdf" TargetMode="External"/><Relationship Id="rId78" Type="http://schemas.openxmlformats.org/officeDocument/2006/relationships/hyperlink" Target="http://energy.gov/energysaver/articles/passive-solar-home-design" TargetMode="External"/><Relationship Id="rId94" Type="http://schemas.openxmlformats.org/officeDocument/2006/relationships/hyperlink" Target="http://www.toolbase.org/PDF/DesignGuides/doe_airdistributionsystemdesign.pdf" TargetMode="External"/><Relationship Id="rId99" Type="http://schemas.openxmlformats.org/officeDocument/2006/relationships/hyperlink" Target="https://www.energystar.gov/ia/new_homes/features/WaterHtrs_062906.pdf" TargetMode="External"/><Relationship Id="rId101" Type="http://schemas.openxmlformats.org/officeDocument/2006/relationships/hyperlink" Target="http://www.geothermalgenius.org/blog/hot-water-with-a-residential-geothermal-heat-pump" TargetMode="External"/><Relationship Id="rId122" Type="http://schemas.openxmlformats.org/officeDocument/2006/relationships/hyperlink" Target="http://www.epa.gov/indoorairplus/" TargetMode="External"/><Relationship Id="rId143" Type="http://schemas.openxmlformats.org/officeDocument/2006/relationships/hyperlink" Target="http://www.nrdc.org/enterprise/greeningadvisor/aq-low_voc.asp" TargetMode="External"/><Relationship Id="rId148" Type="http://schemas.openxmlformats.org/officeDocument/2006/relationships/hyperlink" Target="http://www.epa.gov/region9/waste/solid/pdf/cd5.pdf" TargetMode="External"/><Relationship Id="rId164" Type="http://schemas.openxmlformats.org/officeDocument/2006/relationships/hyperlink" Target="https://www.wbdg.org/wbdg_approach.php" TargetMode="External"/><Relationship Id="rId169" Type="http://schemas.openxmlformats.org/officeDocument/2006/relationships/hyperlink" Target="http://www.energystar.gov/ia/partners/bldrs_lenders_raters/downloads/rev_8/HVAC%20Design%20Report%20v99_nohighlight%202015-06-26_clean_fillable_508.pdf?e507-1fb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511"/>
  <sheetViews>
    <sheetView tabSelected="1" view="pageBreakPreview" topLeftCell="A324" zoomScale="97" zoomScaleNormal="100" workbookViewId="0">
      <selection activeCell="AC333" sqref="AC333"/>
    </sheetView>
  </sheetViews>
  <sheetFormatPr defaultRowHeight="14.25"/>
  <cols>
    <col min="1" max="1" width="2.7109375" style="741" customWidth="1"/>
    <col min="2" max="2" width="3" style="4" customWidth="1"/>
    <col min="3" max="3" width="2.7109375" style="4" customWidth="1"/>
    <col min="4" max="4" width="2.7109375" style="139" customWidth="1"/>
    <col min="5" max="5" width="3" style="742" bestFit="1" customWidth="1"/>
    <col min="6" max="6" width="5.28515625" style="743" customWidth="1"/>
    <col min="7" max="7" width="54.7109375" style="744" customWidth="1"/>
    <col min="8" max="8" width="6.85546875" style="745" bestFit="1" customWidth="1"/>
    <col min="9" max="9" width="8.85546875" style="746" customWidth="1"/>
    <col min="10" max="10" width="4.42578125" style="747" customWidth="1"/>
    <col min="11" max="11" width="5.85546875" style="747" hidden="1" customWidth="1"/>
    <col min="12" max="12" width="20.42578125" style="747" customWidth="1"/>
    <col min="13" max="13" width="21.140625" style="748" customWidth="1"/>
    <col min="14" max="14" width="2.7109375" style="137" customWidth="1"/>
    <col min="15" max="15" width="9.140625" style="138"/>
    <col min="16" max="17" width="9.140625" style="137"/>
    <col min="18" max="18" width="7.7109375" style="137" customWidth="1"/>
    <col min="19" max="28" width="9.140625" style="137" hidden="1" customWidth="1"/>
    <col min="29" max="58" width="9.140625" style="137"/>
    <col min="59" max="256" width="9.140625" style="139"/>
    <col min="257" max="260" width="2.7109375" style="139" customWidth="1"/>
    <col min="261" max="261" width="3" style="139" bestFit="1" customWidth="1"/>
    <col min="262" max="262" width="5.28515625" style="139" customWidth="1"/>
    <col min="263" max="263" width="54.7109375" style="139" customWidth="1"/>
    <col min="264" max="264" width="6.85546875" style="139" bestFit="1" customWidth="1"/>
    <col min="265" max="265" width="8.85546875" style="139" customWidth="1"/>
    <col min="266" max="266" width="4.42578125" style="139" customWidth="1"/>
    <col min="267" max="267" width="0" style="139" hidden="1" customWidth="1"/>
    <col min="268" max="268" width="20.42578125" style="139" customWidth="1"/>
    <col min="269" max="269" width="21.140625" style="139" customWidth="1"/>
    <col min="270" max="270" width="2.7109375" style="139" customWidth="1"/>
    <col min="271" max="273" width="9.140625" style="139"/>
    <col min="274" max="274" width="7.7109375" style="139" customWidth="1"/>
    <col min="275" max="284" width="0" style="139" hidden="1" customWidth="1"/>
    <col min="285" max="512" width="9.140625" style="139"/>
    <col min="513" max="516" width="2.7109375" style="139" customWidth="1"/>
    <col min="517" max="517" width="3" style="139" bestFit="1" customWidth="1"/>
    <col min="518" max="518" width="5.28515625" style="139" customWidth="1"/>
    <col min="519" max="519" width="54.7109375" style="139" customWidth="1"/>
    <col min="520" max="520" width="6.85546875" style="139" bestFit="1" customWidth="1"/>
    <col min="521" max="521" width="8.85546875" style="139" customWidth="1"/>
    <col min="522" max="522" width="4.42578125" style="139" customWidth="1"/>
    <col min="523" max="523" width="0" style="139" hidden="1" customWidth="1"/>
    <col min="524" max="524" width="20.42578125" style="139" customWidth="1"/>
    <col min="525" max="525" width="21.140625" style="139" customWidth="1"/>
    <col min="526" max="526" width="2.7109375" style="139" customWidth="1"/>
    <col min="527" max="529" width="9.140625" style="139"/>
    <col min="530" max="530" width="7.7109375" style="139" customWidth="1"/>
    <col min="531" max="540" width="0" style="139" hidden="1" customWidth="1"/>
    <col min="541" max="768" width="9.140625" style="139"/>
    <col min="769" max="772" width="2.7109375" style="139" customWidth="1"/>
    <col min="773" max="773" width="3" style="139" bestFit="1" customWidth="1"/>
    <col min="774" max="774" width="5.28515625" style="139" customWidth="1"/>
    <col min="775" max="775" width="54.7109375" style="139" customWidth="1"/>
    <col min="776" max="776" width="6.85546875" style="139" bestFit="1" customWidth="1"/>
    <col min="777" max="777" width="8.85546875" style="139" customWidth="1"/>
    <col min="778" max="778" width="4.42578125" style="139" customWidth="1"/>
    <col min="779" max="779" width="0" style="139" hidden="1" customWidth="1"/>
    <col min="780" max="780" width="20.42578125" style="139" customWidth="1"/>
    <col min="781" max="781" width="21.140625" style="139" customWidth="1"/>
    <col min="782" max="782" width="2.7109375" style="139" customWidth="1"/>
    <col min="783" max="785" width="9.140625" style="139"/>
    <col min="786" max="786" width="7.7109375" style="139" customWidth="1"/>
    <col min="787" max="796" width="0" style="139" hidden="1" customWidth="1"/>
    <col min="797" max="1024" width="9.140625" style="139"/>
    <col min="1025" max="1028" width="2.7109375" style="139" customWidth="1"/>
    <col min="1029" max="1029" width="3" style="139" bestFit="1" customWidth="1"/>
    <col min="1030" max="1030" width="5.28515625" style="139" customWidth="1"/>
    <col min="1031" max="1031" width="54.7109375" style="139" customWidth="1"/>
    <col min="1032" max="1032" width="6.85546875" style="139" bestFit="1" customWidth="1"/>
    <col min="1033" max="1033" width="8.85546875" style="139" customWidth="1"/>
    <col min="1034" max="1034" width="4.42578125" style="139" customWidth="1"/>
    <col min="1035" max="1035" width="0" style="139" hidden="1" customWidth="1"/>
    <col min="1036" max="1036" width="20.42578125" style="139" customWidth="1"/>
    <col min="1037" max="1037" width="21.140625" style="139" customWidth="1"/>
    <col min="1038" max="1038" width="2.7109375" style="139" customWidth="1"/>
    <col min="1039" max="1041" width="9.140625" style="139"/>
    <col min="1042" max="1042" width="7.7109375" style="139" customWidth="1"/>
    <col min="1043" max="1052" width="0" style="139" hidden="1" customWidth="1"/>
    <col min="1053" max="1280" width="9.140625" style="139"/>
    <col min="1281" max="1284" width="2.7109375" style="139" customWidth="1"/>
    <col min="1285" max="1285" width="3" style="139" bestFit="1" customWidth="1"/>
    <col min="1286" max="1286" width="5.28515625" style="139" customWidth="1"/>
    <col min="1287" max="1287" width="54.7109375" style="139" customWidth="1"/>
    <col min="1288" max="1288" width="6.85546875" style="139" bestFit="1" customWidth="1"/>
    <col min="1289" max="1289" width="8.85546875" style="139" customWidth="1"/>
    <col min="1290" max="1290" width="4.42578125" style="139" customWidth="1"/>
    <col min="1291" max="1291" width="0" style="139" hidden="1" customWidth="1"/>
    <col min="1292" max="1292" width="20.42578125" style="139" customWidth="1"/>
    <col min="1293" max="1293" width="21.140625" style="139" customWidth="1"/>
    <col min="1294" max="1294" width="2.7109375" style="139" customWidth="1"/>
    <col min="1295" max="1297" width="9.140625" style="139"/>
    <col min="1298" max="1298" width="7.7109375" style="139" customWidth="1"/>
    <col min="1299" max="1308" width="0" style="139" hidden="1" customWidth="1"/>
    <col min="1309" max="1536" width="9.140625" style="139"/>
    <col min="1537" max="1540" width="2.7109375" style="139" customWidth="1"/>
    <col min="1541" max="1541" width="3" style="139" bestFit="1" customWidth="1"/>
    <col min="1542" max="1542" width="5.28515625" style="139" customWidth="1"/>
    <col min="1543" max="1543" width="54.7109375" style="139" customWidth="1"/>
    <col min="1544" max="1544" width="6.85546875" style="139" bestFit="1" customWidth="1"/>
    <col min="1545" max="1545" width="8.85546875" style="139" customWidth="1"/>
    <col min="1546" max="1546" width="4.42578125" style="139" customWidth="1"/>
    <col min="1547" max="1547" width="0" style="139" hidden="1" customWidth="1"/>
    <col min="1548" max="1548" width="20.42578125" style="139" customWidth="1"/>
    <col min="1549" max="1549" width="21.140625" style="139" customWidth="1"/>
    <col min="1550" max="1550" width="2.7109375" style="139" customWidth="1"/>
    <col min="1551" max="1553" width="9.140625" style="139"/>
    <col min="1554" max="1554" width="7.7109375" style="139" customWidth="1"/>
    <col min="1555" max="1564" width="0" style="139" hidden="1" customWidth="1"/>
    <col min="1565" max="1792" width="9.140625" style="139"/>
    <col min="1793" max="1796" width="2.7109375" style="139" customWidth="1"/>
    <col min="1797" max="1797" width="3" style="139" bestFit="1" customWidth="1"/>
    <col min="1798" max="1798" width="5.28515625" style="139" customWidth="1"/>
    <col min="1799" max="1799" width="54.7109375" style="139" customWidth="1"/>
    <col min="1800" max="1800" width="6.85546875" style="139" bestFit="1" customWidth="1"/>
    <col min="1801" max="1801" width="8.85546875" style="139" customWidth="1"/>
    <col min="1802" max="1802" width="4.42578125" style="139" customWidth="1"/>
    <col min="1803" max="1803" width="0" style="139" hidden="1" customWidth="1"/>
    <col min="1804" max="1804" width="20.42578125" style="139" customWidth="1"/>
    <col min="1805" max="1805" width="21.140625" style="139" customWidth="1"/>
    <col min="1806" max="1806" width="2.7109375" style="139" customWidth="1"/>
    <col min="1807" max="1809" width="9.140625" style="139"/>
    <col min="1810" max="1810" width="7.7109375" style="139" customWidth="1"/>
    <col min="1811" max="1820" width="0" style="139" hidden="1" customWidth="1"/>
    <col min="1821" max="2048" width="9.140625" style="139"/>
    <col min="2049" max="2052" width="2.7109375" style="139" customWidth="1"/>
    <col min="2053" max="2053" width="3" style="139" bestFit="1" customWidth="1"/>
    <col min="2054" max="2054" width="5.28515625" style="139" customWidth="1"/>
    <col min="2055" max="2055" width="54.7109375" style="139" customWidth="1"/>
    <col min="2056" max="2056" width="6.85546875" style="139" bestFit="1" customWidth="1"/>
    <col min="2057" max="2057" width="8.85546875" style="139" customWidth="1"/>
    <col min="2058" max="2058" width="4.42578125" style="139" customWidth="1"/>
    <col min="2059" max="2059" width="0" style="139" hidden="1" customWidth="1"/>
    <col min="2060" max="2060" width="20.42578125" style="139" customWidth="1"/>
    <col min="2061" max="2061" width="21.140625" style="139" customWidth="1"/>
    <col min="2062" max="2062" width="2.7109375" style="139" customWidth="1"/>
    <col min="2063" max="2065" width="9.140625" style="139"/>
    <col min="2066" max="2066" width="7.7109375" style="139" customWidth="1"/>
    <col min="2067" max="2076" width="0" style="139" hidden="1" customWidth="1"/>
    <col min="2077" max="2304" width="9.140625" style="139"/>
    <col min="2305" max="2308" width="2.7109375" style="139" customWidth="1"/>
    <col min="2309" max="2309" width="3" style="139" bestFit="1" customWidth="1"/>
    <col min="2310" max="2310" width="5.28515625" style="139" customWidth="1"/>
    <col min="2311" max="2311" width="54.7109375" style="139" customWidth="1"/>
    <col min="2312" max="2312" width="6.85546875" style="139" bestFit="1" customWidth="1"/>
    <col min="2313" max="2313" width="8.85546875" style="139" customWidth="1"/>
    <col min="2314" max="2314" width="4.42578125" style="139" customWidth="1"/>
    <col min="2315" max="2315" width="0" style="139" hidden="1" customWidth="1"/>
    <col min="2316" max="2316" width="20.42578125" style="139" customWidth="1"/>
    <col min="2317" max="2317" width="21.140625" style="139" customWidth="1"/>
    <col min="2318" max="2318" width="2.7109375" style="139" customWidth="1"/>
    <col min="2319" max="2321" width="9.140625" style="139"/>
    <col min="2322" max="2322" width="7.7109375" style="139" customWidth="1"/>
    <col min="2323" max="2332" width="0" style="139" hidden="1" customWidth="1"/>
    <col min="2333" max="2560" width="9.140625" style="139"/>
    <col min="2561" max="2564" width="2.7109375" style="139" customWidth="1"/>
    <col min="2565" max="2565" width="3" style="139" bestFit="1" customWidth="1"/>
    <col min="2566" max="2566" width="5.28515625" style="139" customWidth="1"/>
    <col min="2567" max="2567" width="54.7109375" style="139" customWidth="1"/>
    <col min="2568" max="2568" width="6.85546875" style="139" bestFit="1" customWidth="1"/>
    <col min="2569" max="2569" width="8.85546875" style="139" customWidth="1"/>
    <col min="2570" max="2570" width="4.42578125" style="139" customWidth="1"/>
    <col min="2571" max="2571" width="0" style="139" hidden="1" customWidth="1"/>
    <col min="2572" max="2572" width="20.42578125" style="139" customWidth="1"/>
    <col min="2573" max="2573" width="21.140625" style="139" customWidth="1"/>
    <col min="2574" max="2574" width="2.7109375" style="139" customWidth="1"/>
    <col min="2575" max="2577" width="9.140625" style="139"/>
    <col min="2578" max="2578" width="7.7109375" style="139" customWidth="1"/>
    <col min="2579" max="2588" width="0" style="139" hidden="1" customWidth="1"/>
    <col min="2589" max="2816" width="9.140625" style="139"/>
    <col min="2817" max="2820" width="2.7109375" style="139" customWidth="1"/>
    <col min="2821" max="2821" width="3" style="139" bestFit="1" customWidth="1"/>
    <col min="2822" max="2822" width="5.28515625" style="139" customWidth="1"/>
    <col min="2823" max="2823" width="54.7109375" style="139" customWidth="1"/>
    <col min="2824" max="2824" width="6.85546875" style="139" bestFit="1" customWidth="1"/>
    <col min="2825" max="2825" width="8.85546875" style="139" customWidth="1"/>
    <col min="2826" max="2826" width="4.42578125" style="139" customWidth="1"/>
    <col min="2827" max="2827" width="0" style="139" hidden="1" customWidth="1"/>
    <col min="2828" max="2828" width="20.42578125" style="139" customWidth="1"/>
    <col min="2829" max="2829" width="21.140625" style="139" customWidth="1"/>
    <col min="2830" max="2830" width="2.7109375" style="139" customWidth="1"/>
    <col min="2831" max="2833" width="9.140625" style="139"/>
    <col min="2834" max="2834" width="7.7109375" style="139" customWidth="1"/>
    <col min="2835" max="2844" width="0" style="139" hidden="1" customWidth="1"/>
    <col min="2845" max="3072" width="9.140625" style="139"/>
    <col min="3073" max="3076" width="2.7109375" style="139" customWidth="1"/>
    <col min="3077" max="3077" width="3" style="139" bestFit="1" customWidth="1"/>
    <col min="3078" max="3078" width="5.28515625" style="139" customWidth="1"/>
    <col min="3079" max="3079" width="54.7109375" style="139" customWidth="1"/>
    <col min="3080" max="3080" width="6.85546875" style="139" bestFit="1" customWidth="1"/>
    <col min="3081" max="3081" width="8.85546875" style="139" customWidth="1"/>
    <col min="3082" max="3082" width="4.42578125" style="139" customWidth="1"/>
    <col min="3083" max="3083" width="0" style="139" hidden="1" customWidth="1"/>
    <col min="3084" max="3084" width="20.42578125" style="139" customWidth="1"/>
    <col min="3085" max="3085" width="21.140625" style="139" customWidth="1"/>
    <col min="3086" max="3086" width="2.7109375" style="139" customWidth="1"/>
    <col min="3087" max="3089" width="9.140625" style="139"/>
    <col min="3090" max="3090" width="7.7109375" style="139" customWidth="1"/>
    <col min="3091" max="3100" width="0" style="139" hidden="1" customWidth="1"/>
    <col min="3101" max="3328" width="9.140625" style="139"/>
    <col min="3329" max="3332" width="2.7109375" style="139" customWidth="1"/>
    <col min="3333" max="3333" width="3" style="139" bestFit="1" customWidth="1"/>
    <col min="3334" max="3334" width="5.28515625" style="139" customWidth="1"/>
    <col min="3335" max="3335" width="54.7109375" style="139" customWidth="1"/>
    <col min="3336" max="3336" width="6.85546875" style="139" bestFit="1" customWidth="1"/>
    <col min="3337" max="3337" width="8.85546875" style="139" customWidth="1"/>
    <col min="3338" max="3338" width="4.42578125" style="139" customWidth="1"/>
    <col min="3339" max="3339" width="0" style="139" hidden="1" customWidth="1"/>
    <col min="3340" max="3340" width="20.42578125" style="139" customWidth="1"/>
    <col min="3341" max="3341" width="21.140625" style="139" customWidth="1"/>
    <col min="3342" max="3342" width="2.7109375" style="139" customWidth="1"/>
    <col min="3343" max="3345" width="9.140625" style="139"/>
    <col min="3346" max="3346" width="7.7109375" style="139" customWidth="1"/>
    <col min="3347" max="3356" width="0" style="139" hidden="1" customWidth="1"/>
    <col min="3357" max="3584" width="9.140625" style="139"/>
    <col min="3585" max="3588" width="2.7109375" style="139" customWidth="1"/>
    <col min="3589" max="3589" width="3" style="139" bestFit="1" customWidth="1"/>
    <col min="3590" max="3590" width="5.28515625" style="139" customWidth="1"/>
    <col min="3591" max="3591" width="54.7109375" style="139" customWidth="1"/>
    <col min="3592" max="3592" width="6.85546875" style="139" bestFit="1" customWidth="1"/>
    <col min="3593" max="3593" width="8.85546875" style="139" customWidth="1"/>
    <col min="3594" max="3594" width="4.42578125" style="139" customWidth="1"/>
    <col min="3595" max="3595" width="0" style="139" hidden="1" customWidth="1"/>
    <col min="3596" max="3596" width="20.42578125" style="139" customWidth="1"/>
    <col min="3597" max="3597" width="21.140625" style="139" customWidth="1"/>
    <col min="3598" max="3598" width="2.7109375" style="139" customWidth="1"/>
    <col min="3599" max="3601" width="9.140625" style="139"/>
    <col min="3602" max="3602" width="7.7109375" style="139" customWidth="1"/>
    <col min="3603" max="3612" width="0" style="139" hidden="1" customWidth="1"/>
    <col min="3613" max="3840" width="9.140625" style="139"/>
    <col min="3841" max="3844" width="2.7109375" style="139" customWidth="1"/>
    <col min="3845" max="3845" width="3" style="139" bestFit="1" customWidth="1"/>
    <col min="3846" max="3846" width="5.28515625" style="139" customWidth="1"/>
    <col min="3847" max="3847" width="54.7109375" style="139" customWidth="1"/>
    <col min="3848" max="3848" width="6.85546875" style="139" bestFit="1" customWidth="1"/>
    <col min="3849" max="3849" width="8.85546875" style="139" customWidth="1"/>
    <col min="3850" max="3850" width="4.42578125" style="139" customWidth="1"/>
    <col min="3851" max="3851" width="0" style="139" hidden="1" customWidth="1"/>
    <col min="3852" max="3852" width="20.42578125" style="139" customWidth="1"/>
    <col min="3853" max="3853" width="21.140625" style="139" customWidth="1"/>
    <col min="3854" max="3854" width="2.7109375" style="139" customWidth="1"/>
    <col min="3855" max="3857" width="9.140625" style="139"/>
    <col min="3858" max="3858" width="7.7109375" style="139" customWidth="1"/>
    <col min="3859" max="3868" width="0" style="139" hidden="1" customWidth="1"/>
    <col min="3869" max="4096" width="9.140625" style="139"/>
    <col min="4097" max="4100" width="2.7109375" style="139" customWidth="1"/>
    <col min="4101" max="4101" width="3" style="139" bestFit="1" customWidth="1"/>
    <col min="4102" max="4102" width="5.28515625" style="139" customWidth="1"/>
    <col min="4103" max="4103" width="54.7109375" style="139" customWidth="1"/>
    <col min="4104" max="4104" width="6.85546875" style="139" bestFit="1" customWidth="1"/>
    <col min="4105" max="4105" width="8.85546875" style="139" customWidth="1"/>
    <col min="4106" max="4106" width="4.42578125" style="139" customWidth="1"/>
    <col min="4107" max="4107" width="0" style="139" hidden="1" customWidth="1"/>
    <col min="4108" max="4108" width="20.42578125" style="139" customWidth="1"/>
    <col min="4109" max="4109" width="21.140625" style="139" customWidth="1"/>
    <col min="4110" max="4110" width="2.7109375" style="139" customWidth="1"/>
    <col min="4111" max="4113" width="9.140625" style="139"/>
    <col min="4114" max="4114" width="7.7109375" style="139" customWidth="1"/>
    <col min="4115" max="4124" width="0" style="139" hidden="1" customWidth="1"/>
    <col min="4125" max="4352" width="9.140625" style="139"/>
    <col min="4353" max="4356" width="2.7109375" style="139" customWidth="1"/>
    <col min="4357" max="4357" width="3" style="139" bestFit="1" customWidth="1"/>
    <col min="4358" max="4358" width="5.28515625" style="139" customWidth="1"/>
    <col min="4359" max="4359" width="54.7109375" style="139" customWidth="1"/>
    <col min="4360" max="4360" width="6.85546875" style="139" bestFit="1" customWidth="1"/>
    <col min="4361" max="4361" width="8.85546875" style="139" customWidth="1"/>
    <col min="4362" max="4362" width="4.42578125" style="139" customWidth="1"/>
    <col min="4363" max="4363" width="0" style="139" hidden="1" customWidth="1"/>
    <col min="4364" max="4364" width="20.42578125" style="139" customWidth="1"/>
    <col min="4365" max="4365" width="21.140625" style="139" customWidth="1"/>
    <col min="4366" max="4366" width="2.7109375" style="139" customWidth="1"/>
    <col min="4367" max="4369" width="9.140625" style="139"/>
    <col min="4370" max="4370" width="7.7109375" style="139" customWidth="1"/>
    <col min="4371" max="4380" width="0" style="139" hidden="1" customWidth="1"/>
    <col min="4381" max="4608" width="9.140625" style="139"/>
    <col min="4609" max="4612" width="2.7109375" style="139" customWidth="1"/>
    <col min="4613" max="4613" width="3" style="139" bestFit="1" customWidth="1"/>
    <col min="4614" max="4614" width="5.28515625" style="139" customWidth="1"/>
    <col min="4615" max="4615" width="54.7109375" style="139" customWidth="1"/>
    <col min="4616" max="4616" width="6.85546875" style="139" bestFit="1" customWidth="1"/>
    <col min="4617" max="4617" width="8.85546875" style="139" customWidth="1"/>
    <col min="4618" max="4618" width="4.42578125" style="139" customWidth="1"/>
    <col min="4619" max="4619" width="0" style="139" hidden="1" customWidth="1"/>
    <col min="4620" max="4620" width="20.42578125" style="139" customWidth="1"/>
    <col min="4621" max="4621" width="21.140625" style="139" customWidth="1"/>
    <col min="4622" max="4622" width="2.7109375" style="139" customWidth="1"/>
    <col min="4623" max="4625" width="9.140625" style="139"/>
    <col min="4626" max="4626" width="7.7109375" style="139" customWidth="1"/>
    <col min="4627" max="4636" width="0" style="139" hidden="1" customWidth="1"/>
    <col min="4637" max="4864" width="9.140625" style="139"/>
    <col min="4865" max="4868" width="2.7109375" style="139" customWidth="1"/>
    <col min="4869" max="4869" width="3" style="139" bestFit="1" customWidth="1"/>
    <col min="4870" max="4870" width="5.28515625" style="139" customWidth="1"/>
    <col min="4871" max="4871" width="54.7109375" style="139" customWidth="1"/>
    <col min="4872" max="4872" width="6.85546875" style="139" bestFit="1" customWidth="1"/>
    <col min="4873" max="4873" width="8.85546875" style="139" customWidth="1"/>
    <col min="4874" max="4874" width="4.42578125" style="139" customWidth="1"/>
    <col min="4875" max="4875" width="0" style="139" hidden="1" customWidth="1"/>
    <col min="4876" max="4876" width="20.42578125" style="139" customWidth="1"/>
    <col min="4877" max="4877" width="21.140625" style="139" customWidth="1"/>
    <col min="4878" max="4878" width="2.7109375" style="139" customWidth="1"/>
    <col min="4879" max="4881" width="9.140625" style="139"/>
    <col min="4882" max="4882" width="7.7109375" style="139" customWidth="1"/>
    <col min="4883" max="4892" width="0" style="139" hidden="1" customWidth="1"/>
    <col min="4893" max="5120" width="9.140625" style="139"/>
    <col min="5121" max="5124" width="2.7109375" style="139" customWidth="1"/>
    <col min="5125" max="5125" width="3" style="139" bestFit="1" customWidth="1"/>
    <col min="5126" max="5126" width="5.28515625" style="139" customWidth="1"/>
    <col min="5127" max="5127" width="54.7109375" style="139" customWidth="1"/>
    <col min="5128" max="5128" width="6.85546875" style="139" bestFit="1" customWidth="1"/>
    <col min="5129" max="5129" width="8.85546875" style="139" customWidth="1"/>
    <col min="5130" max="5130" width="4.42578125" style="139" customWidth="1"/>
    <col min="5131" max="5131" width="0" style="139" hidden="1" customWidth="1"/>
    <col min="5132" max="5132" width="20.42578125" style="139" customWidth="1"/>
    <col min="5133" max="5133" width="21.140625" style="139" customWidth="1"/>
    <col min="5134" max="5134" width="2.7109375" style="139" customWidth="1"/>
    <col min="5135" max="5137" width="9.140625" style="139"/>
    <col min="5138" max="5138" width="7.7109375" style="139" customWidth="1"/>
    <col min="5139" max="5148" width="0" style="139" hidden="1" customWidth="1"/>
    <col min="5149" max="5376" width="9.140625" style="139"/>
    <col min="5377" max="5380" width="2.7109375" style="139" customWidth="1"/>
    <col min="5381" max="5381" width="3" style="139" bestFit="1" customWidth="1"/>
    <col min="5382" max="5382" width="5.28515625" style="139" customWidth="1"/>
    <col min="5383" max="5383" width="54.7109375" style="139" customWidth="1"/>
    <col min="5384" max="5384" width="6.85546875" style="139" bestFit="1" customWidth="1"/>
    <col min="5385" max="5385" width="8.85546875" style="139" customWidth="1"/>
    <col min="5386" max="5386" width="4.42578125" style="139" customWidth="1"/>
    <col min="5387" max="5387" width="0" style="139" hidden="1" customWidth="1"/>
    <col min="5388" max="5388" width="20.42578125" style="139" customWidth="1"/>
    <col min="5389" max="5389" width="21.140625" style="139" customWidth="1"/>
    <col min="5390" max="5390" width="2.7109375" style="139" customWidth="1"/>
    <col min="5391" max="5393" width="9.140625" style="139"/>
    <col min="5394" max="5394" width="7.7109375" style="139" customWidth="1"/>
    <col min="5395" max="5404" width="0" style="139" hidden="1" customWidth="1"/>
    <col min="5405" max="5632" width="9.140625" style="139"/>
    <col min="5633" max="5636" width="2.7109375" style="139" customWidth="1"/>
    <col min="5637" max="5637" width="3" style="139" bestFit="1" customWidth="1"/>
    <col min="5638" max="5638" width="5.28515625" style="139" customWidth="1"/>
    <col min="5639" max="5639" width="54.7109375" style="139" customWidth="1"/>
    <col min="5640" max="5640" width="6.85546875" style="139" bestFit="1" customWidth="1"/>
    <col min="5641" max="5641" width="8.85546875" style="139" customWidth="1"/>
    <col min="5642" max="5642" width="4.42578125" style="139" customWidth="1"/>
    <col min="5643" max="5643" width="0" style="139" hidden="1" customWidth="1"/>
    <col min="5644" max="5644" width="20.42578125" style="139" customWidth="1"/>
    <col min="5645" max="5645" width="21.140625" style="139" customWidth="1"/>
    <col min="5646" max="5646" width="2.7109375" style="139" customWidth="1"/>
    <col min="5647" max="5649" width="9.140625" style="139"/>
    <col min="5650" max="5650" width="7.7109375" style="139" customWidth="1"/>
    <col min="5651" max="5660" width="0" style="139" hidden="1" customWidth="1"/>
    <col min="5661" max="5888" width="9.140625" style="139"/>
    <col min="5889" max="5892" width="2.7109375" style="139" customWidth="1"/>
    <col min="5893" max="5893" width="3" style="139" bestFit="1" customWidth="1"/>
    <col min="5894" max="5894" width="5.28515625" style="139" customWidth="1"/>
    <col min="5895" max="5895" width="54.7109375" style="139" customWidth="1"/>
    <col min="5896" max="5896" width="6.85546875" style="139" bestFit="1" customWidth="1"/>
    <col min="5897" max="5897" width="8.85546875" style="139" customWidth="1"/>
    <col min="5898" max="5898" width="4.42578125" style="139" customWidth="1"/>
    <col min="5899" max="5899" width="0" style="139" hidden="1" customWidth="1"/>
    <col min="5900" max="5900" width="20.42578125" style="139" customWidth="1"/>
    <col min="5901" max="5901" width="21.140625" style="139" customWidth="1"/>
    <col min="5902" max="5902" width="2.7109375" style="139" customWidth="1"/>
    <col min="5903" max="5905" width="9.140625" style="139"/>
    <col min="5906" max="5906" width="7.7109375" style="139" customWidth="1"/>
    <col min="5907" max="5916" width="0" style="139" hidden="1" customWidth="1"/>
    <col min="5917" max="6144" width="9.140625" style="139"/>
    <col min="6145" max="6148" width="2.7109375" style="139" customWidth="1"/>
    <col min="6149" max="6149" width="3" style="139" bestFit="1" customWidth="1"/>
    <col min="6150" max="6150" width="5.28515625" style="139" customWidth="1"/>
    <col min="6151" max="6151" width="54.7109375" style="139" customWidth="1"/>
    <col min="6152" max="6152" width="6.85546875" style="139" bestFit="1" customWidth="1"/>
    <col min="6153" max="6153" width="8.85546875" style="139" customWidth="1"/>
    <col min="6154" max="6154" width="4.42578125" style="139" customWidth="1"/>
    <col min="6155" max="6155" width="0" style="139" hidden="1" customWidth="1"/>
    <col min="6156" max="6156" width="20.42578125" style="139" customWidth="1"/>
    <col min="6157" max="6157" width="21.140625" style="139" customWidth="1"/>
    <col min="6158" max="6158" width="2.7109375" style="139" customWidth="1"/>
    <col min="6159" max="6161" width="9.140625" style="139"/>
    <col min="6162" max="6162" width="7.7109375" style="139" customWidth="1"/>
    <col min="6163" max="6172" width="0" style="139" hidden="1" customWidth="1"/>
    <col min="6173" max="6400" width="9.140625" style="139"/>
    <col min="6401" max="6404" width="2.7109375" style="139" customWidth="1"/>
    <col min="6405" max="6405" width="3" style="139" bestFit="1" customWidth="1"/>
    <col min="6406" max="6406" width="5.28515625" style="139" customWidth="1"/>
    <col min="6407" max="6407" width="54.7109375" style="139" customWidth="1"/>
    <col min="6408" max="6408" width="6.85546875" style="139" bestFit="1" customWidth="1"/>
    <col min="6409" max="6409" width="8.85546875" style="139" customWidth="1"/>
    <col min="6410" max="6410" width="4.42578125" style="139" customWidth="1"/>
    <col min="6411" max="6411" width="0" style="139" hidden="1" customWidth="1"/>
    <col min="6412" max="6412" width="20.42578125" style="139" customWidth="1"/>
    <col min="6413" max="6413" width="21.140625" style="139" customWidth="1"/>
    <col min="6414" max="6414" width="2.7109375" style="139" customWidth="1"/>
    <col min="6415" max="6417" width="9.140625" style="139"/>
    <col min="6418" max="6418" width="7.7109375" style="139" customWidth="1"/>
    <col min="6419" max="6428" width="0" style="139" hidden="1" customWidth="1"/>
    <col min="6429" max="6656" width="9.140625" style="139"/>
    <col min="6657" max="6660" width="2.7109375" style="139" customWidth="1"/>
    <col min="6661" max="6661" width="3" style="139" bestFit="1" customWidth="1"/>
    <col min="6662" max="6662" width="5.28515625" style="139" customWidth="1"/>
    <col min="6663" max="6663" width="54.7109375" style="139" customWidth="1"/>
    <col min="6664" max="6664" width="6.85546875" style="139" bestFit="1" customWidth="1"/>
    <col min="6665" max="6665" width="8.85546875" style="139" customWidth="1"/>
    <col min="6666" max="6666" width="4.42578125" style="139" customWidth="1"/>
    <col min="6667" max="6667" width="0" style="139" hidden="1" customWidth="1"/>
    <col min="6668" max="6668" width="20.42578125" style="139" customWidth="1"/>
    <col min="6669" max="6669" width="21.140625" style="139" customWidth="1"/>
    <col min="6670" max="6670" width="2.7109375" style="139" customWidth="1"/>
    <col min="6671" max="6673" width="9.140625" style="139"/>
    <col min="6674" max="6674" width="7.7109375" style="139" customWidth="1"/>
    <col min="6675" max="6684" width="0" style="139" hidden="1" customWidth="1"/>
    <col min="6685" max="6912" width="9.140625" style="139"/>
    <col min="6913" max="6916" width="2.7109375" style="139" customWidth="1"/>
    <col min="6917" max="6917" width="3" style="139" bestFit="1" customWidth="1"/>
    <col min="6918" max="6918" width="5.28515625" style="139" customWidth="1"/>
    <col min="6919" max="6919" width="54.7109375" style="139" customWidth="1"/>
    <col min="6920" max="6920" width="6.85546875" style="139" bestFit="1" customWidth="1"/>
    <col min="6921" max="6921" width="8.85546875" style="139" customWidth="1"/>
    <col min="6922" max="6922" width="4.42578125" style="139" customWidth="1"/>
    <col min="6923" max="6923" width="0" style="139" hidden="1" customWidth="1"/>
    <col min="6924" max="6924" width="20.42578125" style="139" customWidth="1"/>
    <col min="6925" max="6925" width="21.140625" style="139" customWidth="1"/>
    <col min="6926" max="6926" width="2.7109375" style="139" customWidth="1"/>
    <col min="6927" max="6929" width="9.140625" style="139"/>
    <col min="6930" max="6930" width="7.7109375" style="139" customWidth="1"/>
    <col min="6931" max="6940" width="0" style="139" hidden="1" customWidth="1"/>
    <col min="6941" max="7168" width="9.140625" style="139"/>
    <col min="7169" max="7172" width="2.7109375" style="139" customWidth="1"/>
    <col min="7173" max="7173" width="3" style="139" bestFit="1" customWidth="1"/>
    <col min="7174" max="7174" width="5.28515625" style="139" customWidth="1"/>
    <col min="7175" max="7175" width="54.7109375" style="139" customWidth="1"/>
    <col min="7176" max="7176" width="6.85546875" style="139" bestFit="1" customWidth="1"/>
    <col min="7177" max="7177" width="8.85546875" style="139" customWidth="1"/>
    <col min="7178" max="7178" width="4.42578125" style="139" customWidth="1"/>
    <col min="7179" max="7179" width="0" style="139" hidden="1" customWidth="1"/>
    <col min="7180" max="7180" width="20.42578125" style="139" customWidth="1"/>
    <col min="7181" max="7181" width="21.140625" style="139" customWidth="1"/>
    <col min="7182" max="7182" width="2.7109375" style="139" customWidth="1"/>
    <col min="7183" max="7185" width="9.140625" style="139"/>
    <col min="7186" max="7186" width="7.7109375" style="139" customWidth="1"/>
    <col min="7187" max="7196" width="0" style="139" hidden="1" customWidth="1"/>
    <col min="7197" max="7424" width="9.140625" style="139"/>
    <col min="7425" max="7428" width="2.7109375" style="139" customWidth="1"/>
    <col min="7429" max="7429" width="3" style="139" bestFit="1" customWidth="1"/>
    <col min="7430" max="7430" width="5.28515625" style="139" customWidth="1"/>
    <col min="7431" max="7431" width="54.7109375" style="139" customWidth="1"/>
    <col min="7432" max="7432" width="6.85546875" style="139" bestFit="1" customWidth="1"/>
    <col min="7433" max="7433" width="8.85546875" style="139" customWidth="1"/>
    <col min="7434" max="7434" width="4.42578125" style="139" customWidth="1"/>
    <col min="7435" max="7435" width="0" style="139" hidden="1" customWidth="1"/>
    <col min="7436" max="7436" width="20.42578125" style="139" customWidth="1"/>
    <col min="7437" max="7437" width="21.140625" style="139" customWidth="1"/>
    <col min="7438" max="7438" width="2.7109375" style="139" customWidth="1"/>
    <col min="7439" max="7441" width="9.140625" style="139"/>
    <col min="7442" max="7442" width="7.7109375" style="139" customWidth="1"/>
    <col min="7443" max="7452" width="0" style="139" hidden="1" customWidth="1"/>
    <col min="7453" max="7680" width="9.140625" style="139"/>
    <col min="7681" max="7684" width="2.7109375" style="139" customWidth="1"/>
    <col min="7685" max="7685" width="3" style="139" bestFit="1" customWidth="1"/>
    <col min="7686" max="7686" width="5.28515625" style="139" customWidth="1"/>
    <col min="7687" max="7687" width="54.7109375" style="139" customWidth="1"/>
    <col min="7688" max="7688" width="6.85546875" style="139" bestFit="1" customWidth="1"/>
    <col min="7689" max="7689" width="8.85546875" style="139" customWidth="1"/>
    <col min="7690" max="7690" width="4.42578125" style="139" customWidth="1"/>
    <col min="7691" max="7691" width="0" style="139" hidden="1" customWidth="1"/>
    <col min="7692" max="7692" width="20.42578125" style="139" customWidth="1"/>
    <col min="7693" max="7693" width="21.140625" style="139" customWidth="1"/>
    <col min="7694" max="7694" width="2.7109375" style="139" customWidth="1"/>
    <col min="7695" max="7697" width="9.140625" style="139"/>
    <col min="7698" max="7698" width="7.7109375" style="139" customWidth="1"/>
    <col min="7699" max="7708" width="0" style="139" hidden="1" customWidth="1"/>
    <col min="7709" max="7936" width="9.140625" style="139"/>
    <col min="7937" max="7940" width="2.7109375" style="139" customWidth="1"/>
    <col min="7941" max="7941" width="3" style="139" bestFit="1" customWidth="1"/>
    <col min="7942" max="7942" width="5.28515625" style="139" customWidth="1"/>
    <col min="7943" max="7943" width="54.7109375" style="139" customWidth="1"/>
    <col min="7944" max="7944" width="6.85546875" style="139" bestFit="1" customWidth="1"/>
    <col min="7945" max="7945" width="8.85546875" style="139" customWidth="1"/>
    <col min="7946" max="7946" width="4.42578125" style="139" customWidth="1"/>
    <col min="7947" max="7947" width="0" style="139" hidden="1" customWidth="1"/>
    <col min="7948" max="7948" width="20.42578125" style="139" customWidth="1"/>
    <col min="7949" max="7949" width="21.140625" style="139" customWidth="1"/>
    <col min="7950" max="7950" width="2.7109375" style="139" customWidth="1"/>
    <col min="7951" max="7953" width="9.140625" style="139"/>
    <col min="7954" max="7954" width="7.7109375" style="139" customWidth="1"/>
    <col min="7955" max="7964" width="0" style="139" hidden="1" customWidth="1"/>
    <col min="7965" max="8192" width="9.140625" style="139"/>
    <col min="8193" max="8196" width="2.7109375" style="139" customWidth="1"/>
    <col min="8197" max="8197" width="3" style="139" bestFit="1" customWidth="1"/>
    <col min="8198" max="8198" width="5.28515625" style="139" customWidth="1"/>
    <col min="8199" max="8199" width="54.7109375" style="139" customWidth="1"/>
    <col min="8200" max="8200" width="6.85546875" style="139" bestFit="1" customWidth="1"/>
    <col min="8201" max="8201" width="8.85546875" style="139" customWidth="1"/>
    <col min="8202" max="8202" width="4.42578125" style="139" customWidth="1"/>
    <col min="8203" max="8203" width="0" style="139" hidden="1" customWidth="1"/>
    <col min="8204" max="8204" width="20.42578125" style="139" customWidth="1"/>
    <col min="8205" max="8205" width="21.140625" style="139" customWidth="1"/>
    <col min="8206" max="8206" width="2.7109375" style="139" customWidth="1"/>
    <col min="8207" max="8209" width="9.140625" style="139"/>
    <col min="8210" max="8210" width="7.7109375" style="139" customWidth="1"/>
    <col min="8211" max="8220" width="0" style="139" hidden="1" customWidth="1"/>
    <col min="8221" max="8448" width="9.140625" style="139"/>
    <col min="8449" max="8452" width="2.7109375" style="139" customWidth="1"/>
    <col min="8453" max="8453" width="3" style="139" bestFit="1" customWidth="1"/>
    <col min="8454" max="8454" width="5.28515625" style="139" customWidth="1"/>
    <col min="8455" max="8455" width="54.7109375" style="139" customWidth="1"/>
    <col min="8456" max="8456" width="6.85546875" style="139" bestFit="1" customWidth="1"/>
    <col min="8457" max="8457" width="8.85546875" style="139" customWidth="1"/>
    <col min="8458" max="8458" width="4.42578125" style="139" customWidth="1"/>
    <col min="8459" max="8459" width="0" style="139" hidden="1" customWidth="1"/>
    <col min="8460" max="8460" width="20.42578125" style="139" customWidth="1"/>
    <col min="8461" max="8461" width="21.140625" style="139" customWidth="1"/>
    <col min="8462" max="8462" width="2.7109375" style="139" customWidth="1"/>
    <col min="8463" max="8465" width="9.140625" style="139"/>
    <col min="8466" max="8466" width="7.7109375" style="139" customWidth="1"/>
    <col min="8467" max="8476" width="0" style="139" hidden="1" customWidth="1"/>
    <col min="8477" max="8704" width="9.140625" style="139"/>
    <col min="8705" max="8708" width="2.7109375" style="139" customWidth="1"/>
    <col min="8709" max="8709" width="3" style="139" bestFit="1" customWidth="1"/>
    <col min="8710" max="8710" width="5.28515625" style="139" customWidth="1"/>
    <col min="8711" max="8711" width="54.7109375" style="139" customWidth="1"/>
    <col min="8712" max="8712" width="6.85546875" style="139" bestFit="1" customWidth="1"/>
    <col min="8713" max="8713" width="8.85546875" style="139" customWidth="1"/>
    <col min="8714" max="8714" width="4.42578125" style="139" customWidth="1"/>
    <col min="8715" max="8715" width="0" style="139" hidden="1" customWidth="1"/>
    <col min="8716" max="8716" width="20.42578125" style="139" customWidth="1"/>
    <col min="8717" max="8717" width="21.140625" style="139" customWidth="1"/>
    <col min="8718" max="8718" width="2.7109375" style="139" customWidth="1"/>
    <col min="8719" max="8721" width="9.140625" style="139"/>
    <col min="8722" max="8722" width="7.7109375" style="139" customWidth="1"/>
    <col min="8723" max="8732" width="0" style="139" hidden="1" customWidth="1"/>
    <col min="8733" max="8960" width="9.140625" style="139"/>
    <col min="8961" max="8964" width="2.7109375" style="139" customWidth="1"/>
    <col min="8965" max="8965" width="3" style="139" bestFit="1" customWidth="1"/>
    <col min="8966" max="8966" width="5.28515625" style="139" customWidth="1"/>
    <col min="8967" max="8967" width="54.7109375" style="139" customWidth="1"/>
    <col min="8968" max="8968" width="6.85546875" style="139" bestFit="1" customWidth="1"/>
    <col min="8969" max="8969" width="8.85546875" style="139" customWidth="1"/>
    <col min="8970" max="8970" width="4.42578125" style="139" customWidth="1"/>
    <col min="8971" max="8971" width="0" style="139" hidden="1" customWidth="1"/>
    <col min="8972" max="8972" width="20.42578125" style="139" customWidth="1"/>
    <col min="8973" max="8973" width="21.140625" style="139" customWidth="1"/>
    <col min="8974" max="8974" width="2.7109375" style="139" customWidth="1"/>
    <col min="8975" max="8977" width="9.140625" style="139"/>
    <col min="8978" max="8978" width="7.7109375" style="139" customWidth="1"/>
    <col min="8979" max="8988" width="0" style="139" hidden="1" customWidth="1"/>
    <col min="8989" max="9216" width="9.140625" style="139"/>
    <col min="9217" max="9220" width="2.7109375" style="139" customWidth="1"/>
    <col min="9221" max="9221" width="3" style="139" bestFit="1" customWidth="1"/>
    <col min="9222" max="9222" width="5.28515625" style="139" customWidth="1"/>
    <col min="9223" max="9223" width="54.7109375" style="139" customWidth="1"/>
    <col min="9224" max="9224" width="6.85546875" style="139" bestFit="1" customWidth="1"/>
    <col min="9225" max="9225" width="8.85546875" style="139" customWidth="1"/>
    <col min="9226" max="9226" width="4.42578125" style="139" customWidth="1"/>
    <col min="9227" max="9227" width="0" style="139" hidden="1" customWidth="1"/>
    <col min="9228" max="9228" width="20.42578125" style="139" customWidth="1"/>
    <col min="9229" max="9229" width="21.140625" style="139" customWidth="1"/>
    <col min="9230" max="9230" width="2.7109375" style="139" customWidth="1"/>
    <col min="9231" max="9233" width="9.140625" style="139"/>
    <col min="9234" max="9234" width="7.7109375" style="139" customWidth="1"/>
    <col min="9235" max="9244" width="0" style="139" hidden="1" customWidth="1"/>
    <col min="9245" max="9472" width="9.140625" style="139"/>
    <col min="9473" max="9476" width="2.7109375" style="139" customWidth="1"/>
    <col min="9477" max="9477" width="3" style="139" bestFit="1" customWidth="1"/>
    <col min="9478" max="9478" width="5.28515625" style="139" customWidth="1"/>
    <col min="9479" max="9479" width="54.7109375" style="139" customWidth="1"/>
    <col min="9480" max="9480" width="6.85546875" style="139" bestFit="1" customWidth="1"/>
    <col min="9481" max="9481" width="8.85546875" style="139" customWidth="1"/>
    <col min="9482" max="9482" width="4.42578125" style="139" customWidth="1"/>
    <col min="9483" max="9483" width="0" style="139" hidden="1" customWidth="1"/>
    <col min="9484" max="9484" width="20.42578125" style="139" customWidth="1"/>
    <col min="9485" max="9485" width="21.140625" style="139" customWidth="1"/>
    <col min="9486" max="9486" width="2.7109375" style="139" customWidth="1"/>
    <col min="9487" max="9489" width="9.140625" style="139"/>
    <col min="9490" max="9490" width="7.7109375" style="139" customWidth="1"/>
    <col min="9491" max="9500" width="0" style="139" hidden="1" customWidth="1"/>
    <col min="9501" max="9728" width="9.140625" style="139"/>
    <col min="9729" max="9732" width="2.7109375" style="139" customWidth="1"/>
    <col min="9733" max="9733" width="3" style="139" bestFit="1" customWidth="1"/>
    <col min="9734" max="9734" width="5.28515625" style="139" customWidth="1"/>
    <col min="9735" max="9735" width="54.7109375" style="139" customWidth="1"/>
    <col min="9736" max="9736" width="6.85546875" style="139" bestFit="1" customWidth="1"/>
    <col min="9737" max="9737" width="8.85546875" style="139" customWidth="1"/>
    <col min="9738" max="9738" width="4.42578125" style="139" customWidth="1"/>
    <col min="9739" max="9739" width="0" style="139" hidden="1" customWidth="1"/>
    <col min="9740" max="9740" width="20.42578125" style="139" customWidth="1"/>
    <col min="9741" max="9741" width="21.140625" style="139" customWidth="1"/>
    <col min="9742" max="9742" width="2.7109375" style="139" customWidth="1"/>
    <col min="9743" max="9745" width="9.140625" style="139"/>
    <col min="9746" max="9746" width="7.7109375" style="139" customWidth="1"/>
    <col min="9747" max="9756" width="0" style="139" hidden="1" customWidth="1"/>
    <col min="9757" max="9984" width="9.140625" style="139"/>
    <col min="9985" max="9988" width="2.7109375" style="139" customWidth="1"/>
    <col min="9989" max="9989" width="3" style="139" bestFit="1" customWidth="1"/>
    <col min="9990" max="9990" width="5.28515625" style="139" customWidth="1"/>
    <col min="9991" max="9991" width="54.7109375" style="139" customWidth="1"/>
    <col min="9992" max="9992" width="6.85546875" style="139" bestFit="1" customWidth="1"/>
    <col min="9993" max="9993" width="8.85546875" style="139" customWidth="1"/>
    <col min="9994" max="9994" width="4.42578125" style="139" customWidth="1"/>
    <col min="9995" max="9995" width="0" style="139" hidden="1" customWidth="1"/>
    <col min="9996" max="9996" width="20.42578125" style="139" customWidth="1"/>
    <col min="9997" max="9997" width="21.140625" style="139" customWidth="1"/>
    <col min="9998" max="9998" width="2.7109375" style="139" customWidth="1"/>
    <col min="9999" max="10001" width="9.140625" style="139"/>
    <col min="10002" max="10002" width="7.7109375" style="139" customWidth="1"/>
    <col min="10003" max="10012" width="0" style="139" hidden="1" customWidth="1"/>
    <col min="10013" max="10240" width="9.140625" style="139"/>
    <col min="10241" max="10244" width="2.7109375" style="139" customWidth="1"/>
    <col min="10245" max="10245" width="3" style="139" bestFit="1" customWidth="1"/>
    <col min="10246" max="10246" width="5.28515625" style="139" customWidth="1"/>
    <col min="10247" max="10247" width="54.7109375" style="139" customWidth="1"/>
    <col min="10248" max="10248" width="6.85546875" style="139" bestFit="1" customWidth="1"/>
    <col min="10249" max="10249" width="8.85546875" style="139" customWidth="1"/>
    <col min="10250" max="10250" width="4.42578125" style="139" customWidth="1"/>
    <col min="10251" max="10251" width="0" style="139" hidden="1" customWidth="1"/>
    <col min="10252" max="10252" width="20.42578125" style="139" customWidth="1"/>
    <col min="10253" max="10253" width="21.140625" style="139" customWidth="1"/>
    <col min="10254" max="10254" width="2.7109375" style="139" customWidth="1"/>
    <col min="10255" max="10257" width="9.140625" style="139"/>
    <col min="10258" max="10258" width="7.7109375" style="139" customWidth="1"/>
    <col min="10259" max="10268" width="0" style="139" hidden="1" customWidth="1"/>
    <col min="10269" max="10496" width="9.140625" style="139"/>
    <col min="10497" max="10500" width="2.7109375" style="139" customWidth="1"/>
    <col min="10501" max="10501" width="3" style="139" bestFit="1" customWidth="1"/>
    <col min="10502" max="10502" width="5.28515625" style="139" customWidth="1"/>
    <col min="10503" max="10503" width="54.7109375" style="139" customWidth="1"/>
    <col min="10504" max="10504" width="6.85546875" style="139" bestFit="1" customWidth="1"/>
    <col min="10505" max="10505" width="8.85546875" style="139" customWidth="1"/>
    <col min="10506" max="10506" width="4.42578125" style="139" customWidth="1"/>
    <col min="10507" max="10507" width="0" style="139" hidden="1" customWidth="1"/>
    <col min="10508" max="10508" width="20.42578125" style="139" customWidth="1"/>
    <col min="10509" max="10509" width="21.140625" style="139" customWidth="1"/>
    <col min="10510" max="10510" width="2.7109375" style="139" customWidth="1"/>
    <col min="10511" max="10513" width="9.140625" style="139"/>
    <col min="10514" max="10514" width="7.7109375" style="139" customWidth="1"/>
    <col min="10515" max="10524" width="0" style="139" hidden="1" customWidth="1"/>
    <col min="10525" max="10752" width="9.140625" style="139"/>
    <col min="10753" max="10756" width="2.7109375" style="139" customWidth="1"/>
    <col min="10757" max="10757" width="3" style="139" bestFit="1" customWidth="1"/>
    <col min="10758" max="10758" width="5.28515625" style="139" customWidth="1"/>
    <col min="10759" max="10759" width="54.7109375" style="139" customWidth="1"/>
    <col min="10760" max="10760" width="6.85546875" style="139" bestFit="1" customWidth="1"/>
    <col min="10761" max="10761" width="8.85546875" style="139" customWidth="1"/>
    <col min="10762" max="10762" width="4.42578125" style="139" customWidth="1"/>
    <col min="10763" max="10763" width="0" style="139" hidden="1" customWidth="1"/>
    <col min="10764" max="10764" width="20.42578125" style="139" customWidth="1"/>
    <col min="10765" max="10765" width="21.140625" style="139" customWidth="1"/>
    <col min="10766" max="10766" width="2.7109375" style="139" customWidth="1"/>
    <col min="10767" max="10769" width="9.140625" style="139"/>
    <col min="10770" max="10770" width="7.7109375" style="139" customWidth="1"/>
    <col min="10771" max="10780" width="0" style="139" hidden="1" customWidth="1"/>
    <col min="10781" max="11008" width="9.140625" style="139"/>
    <col min="11009" max="11012" width="2.7109375" style="139" customWidth="1"/>
    <col min="11013" max="11013" width="3" style="139" bestFit="1" customWidth="1"/>
    <col min="11014" max="11014" width="5.28515625" style="139" customWidth="1"/>
    <col min="11015" max="11015" width="54.7109375" style="139" customWidth="1"/>
    <col min="11016" max="11016" width="6.85546875" style="139" bestFit="1" customWidth="1"/>
    <col min="11017" max="11017" width="8.85546875" style="139" customWidth="1"/>
    <col min="11018" max="11018" width="4.42578125" style="139" customWidth="1"/>
    <col min="11019" max="11019" width="0" style="139" hidden="1" customWidth="1"/>
    <col min="11020" max="11020" width="20.42578125" style="139" customWidth="1"/>
    <col min="11021" max="11021" width="21.140625" style="139" customWidth="1"/>
    <col min="11022" max="11022" width="2.7109375" style="139" customWidth="1"/>
    <col min="11023" max="11025" width="9.140625" style="139"/>
    <col min="11026" max="11026" width="7.7109375" style="139" customWidth="1"/>
    <col min="11027" max="11036" width="0" style="139" hidden="1" customWidth="1"/>
    <col min="11037" max="11264" width="9.140625" style="139"/>
    <col min="11265" max="11268" width="2.7109375" style="139" customWidth="1"/>
    <col min="11269" max="11269" width="3" style="139" bestFit="1" customWidth="1"/>
    <col min="11270" max="11270" width="5.28515625" style="139" customWidth="1"/>
    <col min="11271" max="11271" width="54.7109375" style="139" customWidth="1"/>
    <col min="11272" max="11272" width="6.85546875" style="139" bestFit="1" customWidth="1"/>
    <col min="11273" max="11273" width="8.85546875" style="139" customWidth="1"/>
    <col min="11274" max="11274" width="4.42578125" style="139" customWidth="1"/>
    <col min="11275" max="11275" width="0" style="139" hidden="1" customWidth="1"/>
    <col min="11276" max="11276" width="20.42578125" style="139" customWidth="1"/>
    <col min="11277" max="11277" width="21.140625" style="139" customWidth="1"/>
    <col min="11278" max="11278" width="2.7109375" style="139" customWidth="1"/>
    <col min="11279" max="11281" width="9.140625" style="139"/>
    <col min="11282" max="11282" width="7.7109375" style="139" customWidth="1"/>
    <col min="11283" max="11292" width="0" style="139" hidden="1" customWidth="1"/>
    <col min="11293" max="11520" width="9.140625" style="139"/>
    <col min="11521" max="11524" width="2.7109375" style="139" customWidth="1"/>
    <col min="11525" max="11525" width="3" style="139" bestFit="1" customWidth="1"/>
    <col min="11526" max="11526" width="5.28515625" style="139" customWidth="1"/>
    <col min="11527" max="11527" width="54.7109375" style="139" customWidth="1"/>
    <col min="11528" max="11528" width="6.85546875" style="139" bestFit="1" customWidth="1"/>
    <col min="11529" max="11529" width="8.85546875" style="139" customWidth="1"/>
    <col min="11530" max="11530" width="4.42578125" style="139" customWidth="1"/>
    <col min="11531" max="11531" width="0" style="139" hidden="1" customWidth="1"/>
    <col min="11532" max="11532" width="20.42578125" style="139" customWidth="1"/>
    <col min="11533" max="11533" width="21.140625" style="139" customWidth="1"/>
    <col min="11534" max="11534" width="2.7109375" style="139" customWidth="1"/>
    <col min="11535" max="11537" width="9.140625" style="139"/>
    <col min="11538" max="11538" width="7.7109375" style="139" customWidth="1"/>
    <col min="11539" max="11548" width="0" style="139" hidden="1" customWidth="1"/>
    <col min="11549" max="11776" width="9.140625" style="139"/>
    <col min="11777" max="11780" width="2.7109375" style="139" customWidth="1"/>
    <col min="11781" max="11781" width="3" style="139" bestFit="1" customWidth="1"/>
    <col min="11782" max="11782" width="5.28515625" style="139" customWidth="1"/>
    <col min="11783" max="11783" width="54.7109375" style="139" customWidth="1"/>
    <col min="11784" max="11784" width="6.85546875" style="139" bestFit="1" customWidth="1"/>
    <col min="11785" max="11785" width="8.85546875" style="139" customWidth="1"/>
    <col min="11786" max="11786" width="4.42578125" style="139" customWidth="1"/>
    <col min="11787" max="11787" width="0" style="139" hidden="1" customWidth="1"/>
    <col min="11788" max="11788" width="20.42578125" style="139" customWidth="1"/>
    <col min="11789" max="11789" width="21.140625" style="139" customWidth="1"/>
    <col min="11790" max="11790" width="2.7109375" style="139" customWidth="1"/>
    <col min="11791" max="11793" width="9.140625" style="139"/>
    <col min="11794" max="11794" width="7.7109375" style="139" customWidth="1"/>
    <col min="11795" max="11804" width="0" style="139" hidden="1" customWidth="1"/>
    <col min="11805" max="12032" width="9.140625" style="139"/>
    <col min="12033" max="12036" width="2.7109375" style="139" customWidth="1"/>
    <col min="12037" max="12037" width="3" style="139" bestFit="1" customWidth="1"/>
    <col min="12038" max="12038" width="5.28515625" style="139" customWidth="1"/>
    <col min="12039" max="12039" width="54.7109375" style="139" customWidth="1"/>
    <col min="12040" max="12040" width="6.85546875" style="139" bestFit="1" customWidth="1"/>
    <col min="12041" max="12041" width="8.85546875" style="139" customWidth="1"/>
    <col min="12042" max="12042" width="4.42578125" style="139" customWidth="1"/>
    <col min="12043" max="12043" width="0" style="139" hidden="1" customWidth="1"/>
    <col min="12044" max="12044" width="20.42578125" style="139" customWidth="1"/>
    <col min="12045" max="12045" width="21.140625" style="139" customWidth="1"/>
    <col min="12046" max="12046" width="2.7109375" style="139" customWidth="1"/>
    <col min="12047" max="12049" width="9.140625" style="139"/>
    <col min="12050" max="12050" width="7.7109375" style="139" customWidth="1"/>
    <col min="12051" max="12060" width="0" style="139" hidden="1" customWidth="1"/>
    <col min="12061" max="12288" width="9.140625" style="139"/>
    <col min="12289" max="12292" width="2.7109375" style="139" customWidth="1"/>
    <col min="12293" max="12293" width="3" style="139" bestFit="1" customWidth="1"/>
    <col min="12294" max="12294" width="5.28515625" style="139" customWidth="1"/>
    <col min="12295" max="12295" width="54.7109375" style="139" customWidth="1"/>
    <col min="12296" max="12296" width="6.85546875" style="139" bestFit="1" customWidth="1"/>
    <col min="12297" max="12297" width="8.85546875" style="139" customWidth="1"/>
    <col min="12298" max="12298" width="4.42578125" style="139" customWidth="1"/>
    <col min="12299" max="12299" width="0" style="139" hidden="1" customWidth="1"/>
    <col min="12300" max="12300" width="20.42578125" style="139" customWidth="1"/>
    <col min="12301" max="12301" width="21.140625" style="139" customWidth="1"/>
    <col min="12302" max="12302" width="2.7109375" style="139" customWidth="1"/>
    <col min="12303" max="12305" width="9.140625" style="139"/>
    <col min="12306" max="12306" width="7.7109375" style="139" customWidth="1"/>
    <col min="12307" max="12316" width="0" style="139" hidden="1" customWidth="1"/>
    <col min="12317" max="12544" width="9.140625" style="139"/>
    <col min="12545" max="12548" width="2.7109375" style="139" customWidth="1"/>
    <col min="12549" max="12549" width="3" style="139" bestFit="1" customWidth="1"/>
    <col min="12550" max="12550" width="5.28515625" style="139" customWidth="1"/>
    <col min="12551" max="12551" width="54.7109375" style="139" customWidth="1"/>
    <col min="12552" max="12552" width="6.85546875" style="139" bestFit="1" customWidth="1"/>
    <col min="12553" max="12553" width="8.85546875" style="139" customWidth="1"/>
    <col min="12554" max="12554" width="4.42578125" style="139" customWidth="1"/>
    <col min="12555" max="12555" width="0" style="139" hidden="1" customWidth="1"/>
    <col min="12556" max="12556" width="20.42578125" style="139" customWidth="1"/>
    <col min="12557" max="12557" width="21.140625" style="139" customWidth="1"/>
    <col min="12558" max="12558" width="2.7109375" style="139" customWidth="1"/>
    <col min="12559" max="12561" width="9.140625" style="139"/>
    <col min="12562" max="12562" width="7.7109375" style="139" customWidth="1"/>
    <col min="12563" max="12572" width="0" style="139" hidden="1" customWidth="1"/>
    <col min="12573" max="12800" width="9.140625" style="139"/>
    <col min="12801" max="12804" width="2.7109375" style="139" customWidth="1"/>
    <col min="12805" max="12805" width="3" style="139" bestFit="1" customWidth="1"/>
    <col min="12806" max="12806" width="5.28515625" style="139" customWidth="1"/>
    <col min="12807" max="12807" width="54.7109375" style="139" customWidth="1"/>
    <col min="12808" max="12808" width="6.85546875" style="139" bestFit="1" customWidth="1"/>
    <col min="12809" max="12809" width="8.85546875" style="139" customWidth="1"/>
    <col min="12810" max="12810" width="4.42578125" style="139" customWidth="1"/>
    <col min="12811" max="12811" width="0" style="139" hidden="1" customWidth="1"/>
    <col min="12812" max="12812" width="20.42578125" style="139" customWidth="1"/>
    <col min="12813" max="12813" width="21.140625" style="139" customWidth="1"/>
    <col min="12814" max="12814" width="2.7109375" style="139" customWidth="1"/>
    <col min="12815" max="12817" width="9.140625" style="139"/>
    <col min="12818" max="12818" width="7.7109375" style="139" customWidth="1"/>
    <col min="12819" max="12828" width="0" style="139" hidden="1" customWidth="1"/>
    <col min="12829" max="13056" width="9.140625" style="139"/>
    <col min="13057" max="13060" width="2.7109375" style="139" customWidth="1"/>
    <col min="13061" max="13061" width="3" style="139" bestFit="1" customWidth="1"/>
    <col min="13062" max="13062" width="5.28515625" style="139" customWidth="1"/>
    <col min="13063" max="13063" width="54.7109375" style="139" customWidth="1"/>
    <col min="13064" max="13064" width="6.85546875" style="139" bestFit="1" customWidth="1"/>
    <col min="13065" max="13065" width="8.85546875" style="139" customWidth="1"/>
    <col min="13066" max="13066" width="4.42578125" style="139" customWidth="1"/>
    <col min="13067" max="13067" width="0" style="139" hidden="1" customWidth="1"/>
    <col min="13068" max="13068" width="20.42578125" style="139" customWidth="1"/>
    <col min="13069" max="13069" width="21.140625" style="139" customWidth="1"/>
    <col min="13070" max="13070" width="2.7109375" style="139" customWidth="1"/>
    <col min="13071" max="13073" width="9.140625" style="139"/>
    <col min="13074" max="13074" width="7.7109375" style="139" customWidth="1"/>
    <col min="13075" max="13084" width="0" style="139" hidden="1" customWidth="1"/>
    <col min="13085" max="13312" width="9.140625" style="139"/>
    <col min="13313" max="13316" width="2.7109375" style="139" customWidth="1"/>
    <col min="13317" max="13317" width="3" style="139" bestFit="1" customWidth="1"/>
    <col min="13318" max="13318" width="5.28515625" style="139" customWidth="1"/>
    <col min="13319" max="13319" width="54.7109375" style="139" customWidth="1"/>
    <col min="13320" max="13320" width="6.85546875" style="139" bestFit="1" customWidth="1"/>
    <col min="13321" max="13321" width="8.85546875" style="139" customWidth="1"/>
    <col min="13322" max="13322" width="4.42578125" style="139" customWidth="1"/>
    <col min="13323" max="13323" width="0" style="139" hidden="1" customWidth="1"/>
    <col min="13324" max="13324" width="20.42578125" style="139" customWidth="1"/>
    <col min="13325" max="13325" width="21.140625" style="139" customWidth="1"/>
    <col min="13326" max="13326" width="2.7109375" style="139" customWidth="1"/>
    <col min="13327" max="13329" width="9.140625" style="139"/>
    <col min="13330" max="13330" width="7.7109375" style="139" customWidth="1"/>
    <col min="13331" max="13340" width="0" style="139" hidden="1" customWidth="1"/>
    <col min="13341" max="13568" width="9.140625" style="139"/>
    <col min="13569" max="13572" width="2.7109375" style="139" customWidth="1"/>
    <col min="13573" max="13573" width="3" style="139" bestFit="1" customWidth="1"/>
    <col min="13574" max="13574" width="5.28515625" style="139" customWidth="1"/>
    <col min="13575" max="13575" width="54.7109375" style="139" customWidth="1"/>
    <col min="13576" max="13576" width="6.85546875" style="139" bestFit="1" customWidth="1"/>
    <col min="13577" max="13577" width="8.85546875" style="139" customWidth="1"/>
    <col min="13578" max="13578" width="4.42578125" style="139" customWidth="1"/>
    <col min="13579" max="13579" width="0" style="139" hidden="1" customWidth="1"/>
    <col min="13580" max="13580" width="20.42578125" style="139" customWidth="1"/>
    <col min="13581" max="13581" width="21.140625" style="139" customWidth="1"/>
    <col min="13582" max="13582" width="2.7109375" style="139" customWidth="1"/>
    <col min="13583" max="13585" width="9.140625" style="139"/>
    <col min="13586" max="13586" width="7.7109375" style="139" customWidth="1"/>
    <col min="13587" max="13596" width="0" style="139" hidden="1" customWidth="1"/>
    <col min="13597" max="13824" width="9.140625" style="139"/>
    <col min="13825" max="13828" width="2.7109375" style="139" customWidth="1"/>
    <col min="13829" max="13829" width="3" style="139" bestFit="1" customWidth="1"/>
    <col min="13830" max="13830" width="5.28515625" style="139" customWidth="1"/>
    <col min="13831" max="13831" width="54.7109375" style="139" customWidth="1"/>
    <col min="13832" max="13832" width="6.85546875" style="139" bestFit="1" customWidth="1"/>
    <col min="13833" max="13833" width="8.85546875" style="139" customWidth="1"/>
    <col min="13834" max="13834" width="4.42578125" style="139" customWidth="1"/>
    <col min="13835" max="13835" width="0" style="139" hidden="1" customWidth="1"/>
    <col min="13836" max="13836" width="20.42578125" style="139" customWidth="1"/>
    <col min="13837" max="13837" width="21.140625" style="139" customWidth="1"/>
    <col min="13838" max="13838" width="2.7109375" style="139" customWidth="1"/>
    <col min="13839" max="13841" width="9.140625" style="139"/>
    <col min="13842" max="13842" width="7.7109375" style="139" customWidth="1"/>
    <col min="13843" max="13852" width="0" style="139" hidden="1" customWidth="1"/>
    <col min="13853" max="14080" width="9.140625" style="139"/>
    <col min="14081" max="14084" width="2.7109375" style="139" customWidth="1"/>
    <col min="14085" max="14085" width="3" style="139" bestFit="1" customWidth="1"/>
    <col min="14086" max="14086" width="5.28515625" style="139" customWidth="1"/>
    <col min="14087" max="14087" width="54.7109375" style="139" customWidth="1"/>
    <col min="14088" max="14088" width="6.85546875" style="139" bestFit="1" customWidth="1"/>
    <col min="14089" max="14089" width="8.85546875" style="139" customWidth="1"/>
    <col min="14090" max="14090" width="4.42578125" style="139" customWidth="1"/>
    <col min="14091" max="14091" width="0" style="139" hidden="1" customWidth="1"/>
    <col min="14092" max="14092" width="20.42578125" style="139" customWidth="1"/>
    <col min="14093" max="14093" width="21.140625" style="139" customWidth="1"/>
    <col min="14094" max="14094" width="2.7109375" style="139" customWidth="1"/>
    <col min="14095" max="14097" width="9.140625" style="139"/>
    <col min="14098" max="14098" width="7.7109375" style="139" customWidth="1"/>
    <col min="14099" max="14108" width="0" style="139" hidden="1" customWidth="1"/>
    <col min="14109" max="14336" width="9.140625" style="139"/>
    <col min="14337" max="14340" width="2.7109375" style="139" customWidth="1"/>
    <col min="14341" max="14341" width="3" style="139" bestFit="1" customWidth="1"/>
    <col min="14342" max="14342" width="5.28515625" style="139" customWidth="1"/>
    <col min="14343" max="14343" width="54.7109375" style="139" customWidth="1"/>
    <col min="14344" max="14344" width="6.85546875" style="139" bestFit="1" customWidth="1"/>
    <col min="14345" max="14345" width="8.85546875" style="139" customWidth="1"/>
    <col min="14346" max="14346" width="4.42578125" style="139" customWidth="1"/>
    <col min="14347" max="14347" width="0" style="139" hidden="1" customWidth="1"/>
    <col min="14348" max="14348" width="20.42578125" style="139" customWidth="1"/>
    <col min="14349" max="14349" width="21.140625" style="139" customWidth="1"/>
    <col min="14350" max="14350" width="2.7109375" style="139" customWidth="1"/>
    <col min="14351" max="14353" width="9.140625" style="139"/>
    <col min="14354" max="14354" width="7.7109375" style="139" customWidth="1"/>
    <col min="14355" max="14364" width="0" style="139" hidden="1" customWidth="1"/>
    <col min="14365" max="14592" width="9.140625" style="139"/>
    <col min="14593" max="14596" width="2.7109375" style="139" customWidth="1"/>
    <col min="14597" max="14597" width="3" style="139" bestFit="1" customWidth="1"/>
    <col min="14598" max="14598" width="5.28515625" style="139" customWidth="1"/>
    <col min="14599" max="14599" width="54.7109375" style="139" customWidth="1"/>
    <col min="14600" max="14600" width="6.85546875" style="139" bestFit="1" customWidth="1"/>
    <col min="14601" max="14601" width="8.85546875" style="139" customWidth="1"/>
    <col min="14602" max="14602" width="4.42578125" style="139" customWidth="1"/>
    <col min="14603" max="14603" width="0" style="139" hidden="1" customWidth="1"/>
    <col min="14604" max="14604" width="20.42578125" style="139" customWidth="1"/>
    <col min="14605" max="14605" width="21.140625" style="139" customWidth="1"/>
    <col min="14606" max="14606" width="2.7109375" style="139" customWidth="1"/>
    <col min="14607" max="14609" width="9.140625" style="139"/>
    <col min="14610" max="14610" width="7.7109375" style="139" customWidth="1"/>
    <col min="14611" max="14620" width="0" style="139" hidden="1" customWidth="1"/>
    <col min="14621" max="14848" width="9.140625" style="139"/>
    <col min="14849" max="14852" width="2.7109375" style="139" customWidth="1"/>
    <col min="14853" max="14853" width="3" style="139" bestFit="1" customWidth="1"/>
    <col min="14854" max="14854" width="5.28515625" style="139" customWidth="1"/>
    <col min="14855" max="14855" width="54.7109375" style="139" customWidth="1"/>
    <col min="14856" max="14856" width="6.85546875" style="139" bestFit="1" customWidth="1"/>
    <col min="14857" max="14857" width="8.85546875" style="139" customWidth="1"/>
    <col min="14858" max="14858" width="4.42578125" style="139" customWidth="1"/>
    <col min="14859" max="14859" width="0" style="139" hidden="1" customWidth="1"/>
    <col min="14860" max="14860" width="20.42578125" style="139" customWidth="1"/>
    <col min="14861" max="14861" width="21.140625" style="139" customWidth="1"/>
    <col min="14862" max="14862" width="2.7109375" style="139" customWidth="1"/>
    <col min="14863" max="14865" width="9.140625" style="139"/>
    <col min="14866" max="14866" width="7.7109375" style="139" customWidth="1"/>
    <col min="14867" max="14876" width="0" style="139" hidden="1" customWidth="1"/>
    <col min="14877" max="15104" width="9.140625" style="139"/>
    <col min="15105" max="15108" width="2.7109375" style="139" customWidth="1"/>
    <col min="15109" max="15109" width="3" style="139" bestFit="1" customWidth="1"/>
    <col min="15110" max="15110" width="5.28515625" style="139" customWidth="1"/>
    <col min="15111" max="15111" width="54.7109375" style="139" customWidth="1"/>
    <col min="15112" max="15112" width="6.85546875" style="139" bestFit="1" customWidth="1"/>
    <col min="15113" max="15113" width="8.85546875" style="139" customWidth="1"/>
    <col min="15114" max="15114" width="4.42578125" style="139" customWidth="1"/>
    <col min="15115" max="15115" width="0" style="139" hidden="1" customWidth="1"/>
    <col min="15116" max="15116" width="20.42578125" style="139" customWidth="1"/>
    <col min="15117" max="15117" width="21.140625" style="139" customWidth="1"/>
    <col min="15118" max="15118" width="2.7109375" style="139" customWidth="1"/>
    <col min="15119" max="15121" width="9.140625" style="139"/>
    <col min="15122" max="15122" width="7.7109375" style="139" customWidth="1"/>
    <col min="15123" max="15132" width="0" style="139" hidden="1" customWidth="1"/>
    <col min="15133" max="15360" width="9.140625" style="139"/>
    <col min="15361" max="15364" width="2.7109375" style="139" customWidth="1"/>
    <col min="15365" max="15365" width="3" style="139" bestFit="1" customWidth="1"/>
    <col min="15366" max="15366" width="5.28515625" style="139" customWidth="1"/>
    <col min="15367" max="15367" width="54.7109375" style="139" customWidth="1"/>
    <col min="15368" max="15368" width="6.85546875" style="139" bestFit="1" customWidth="1"/>
    <col min="15369" max="15369" width="8.85546875" style="139" customWidth="1"/>
    <col min="15370" max="15370" width="4.42578125" style="139" customWidth="1"/>
    <col min="15371" max="15371" width="0" style="139" hidden="1" customWidth="1"/>
    <col min="15372" max="15372" width="20.42578125" style="139" customWidth="1"/>
    <col min="15373" max="15373" width="21.140625" style="139" customWidth="1"/>
    <col min="15374" max="15374" width="2.7109375" style="139" customWidth="1"/>
    <col min="15375" max="15377" width="9.140625" style="139"/>
    <col min="15378" max="15378" width="7.7109375" style="139" customWidth="1"/>
    <col min="15379" max="15388" width="0" style="139" hidden="1" customWidth="1"/>
    <col min="15389" max="15616" width="9.140625" style="139"/>
    <col min="15617" max="15620" width="2.7109375" style="139" customWidth="1"/>
    <col min="15621" max="15621" width="3" style="139" bestFit="1" customWidth="1"/>
    <col min="15622" max="15622" width="5.28515625" style="139" customWidth="1"/>
    <col min="15623" max="15623" width="54.7109375" style="139" customWidth="1"/>
    <col min="15624" max="15624" width="6.85546875" style="139" bestFit="1" customWidth="1"/>
    <col min="15625" max="15625" width="8.85546875" style="139" customWidth="1"/>
    <col min="15626" max="15626" width="4.42578125" style="139" customWidth="1"/>
    <col min="15627" max="15627" width="0" style="139" hidden="1" customWidth="1"/>
    <col min="15628" max="15628" width="20.42578125" style="139" customWidth="1"/>
    <col min="15629" max="15629" width="21.140625" style="139" customWidth="1"/>
    <col min="15630" max="15630" width="2.7109375" style="139" customWidth="1"/>
    <col min="15631" max="15633" width="9.140625" style="139"/>
    <col min="15634" max="15634" width="7.7109375" style="139" customWidth="1"/>
    <col min="15635" max="15644" width="0" style="139" hidden="1" customWidth="1"/>
    <col min="15645" max="15872" width="9.140625" style="139"/>
    <col min="15873" max="15876" width="2.7109375" style="139" customWidth="1"/>
    <col min="15877" max="15877" width="3" style="139" bestFit="1" customWidth="1"/>
    <col min="15878" max="15878" width="5.28515625" style="139" customWidth="1"/>
    <col min="15879" max="15879" width="54.7109375" style="139" customWidth="1"/>
    <col min="15880" max="15880" width="6.85546875" style="139" bestFit="1" customWidth="1"/>
    <col min="15881" max="15881" width="8.85546875" style="139" customWidth="1"/>
    <col min="15882" max="15882" width="4.42578125" style="139" customWidth="1"/>
    <col min="15883" max="15883" width="0" style="139" hidden="1" customWidth="1"/>
    <col min="15884" max="15884" width="20.42578125" style="139" customWidth="1"/>
    <col min="15885" max="15885" width="21.140625" style="139" customWidth="1"/>
    <col min="15886" max="15886" width="2.7109375" style="139" customWidth="1"/>
    <col min="15887" max="15889" width="9.140625" style="139"/>
    <col min="15890" max="15890" width="7.7109375" style="139" customWidth="1"/>
    <col min="15891" max="15900" width="0" style="139" hidden="1" customWidth="1"/>
    <col min="15901" max="16128" width="9.140625" style="139"/>
    <col min="16129" max="16132" width="2.7109375" style="139" customWidth="1"/>
    <col min="16133" max="16133" width="3" style="139" bestFit="1" customWidth="1"/>
    <col min="16134" max="16134" width="5.28515625" style="139" customWidth="1"/>
    <col min="16135" max="16135" width="54.7109375" style="139" customWidth="1"/>
    <col min="16136" max="16136" width="6.85546875" style="139" bestFit="1" customWidth="1"/>
    <col min="16137" max="16137" width="8.85546875" style="139" customWidth="1"/>
    <col min="16138" max="16138" width="4.42578125" style="139" customWidth="1"/>
    <col min="16139" max="16139" width="0" style="139" hidden="1" customWidth="1"/>
    <col min="16140" max="16140" width="20.42578125" style="139" customWidth="1"/>
    <col min="16141" max="16141" width="21.140625" style="139" customWidth="1"/>
    <col min="16142" max="16142" width="2.7109375" style="139" customWidth="1"/>
    <col min="16143" max="16145" width="9.140625" style="139"/>
    <col min="16146" max="16146" width="7.7109375" style="139" customWidth="1"/>
    <col min="16147" max="16156" width="0" style="139" hidden="1" customWidth="1"/>
    <col min="16157" max="16384" width="9.140625" style="139"/>
  </cols>
  <sheetData>
    <row r="1" spans="1:58" s="3" customFormat="1" ht="51.75" customHeight="1">
      <c r="A1" s="1279" t="s">
        <v>0</v>
      </c>
      <c r="B1" s="1280"/>
      <c r="C1" s="1280"/>
      <c r="D1" s="1280"/>
      <c r="E1" s="1280"/>
      <c r="F1" s="1280"/>
      <c r="G1" s="1280"/>
      <c r="H1" s="1280"/>
      <c r="I1" s="1280"/>
      <c r="J1" s="1280"/>
      <c r="K1" s="1280"/>
      <c r="L1" s="1280"/>
      <c r="M1" s="1281"/>
      <c r="N1" s="1"/>
      <c r="O1" s="2"/>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s="6" customFormat="1" ht="29.25" customHeight="1">
      <c r="A2" s="1282" t="s">
        <v>1</v>
      </c>
      <c r="B2" s="1283"/>
      <c r="C2" s="1283"/>
      <c r="D2" s="1283"/>
      <c r="E2" s="1283"/>
      <c r="F2" s="1283"/>
      <c r="G2" s="1283"/>
      <c r="H2" s="1283"/>
      <c r="I2" s="1283"/>
      <c r="J2" s="1283"/>
      <c r="K2" s="1283"/>
      <c r="L2" s="1283"/>
      <c r="M2" s="1284"/>
      <c r="N2" s="4"/>
      <c r="O2" s="5"/>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row>
    <row r="3" spans="1:58" s="6" customFormat="1" ht="23.25" customHeight="1">
      <c r="A3" s="1285" t="s">
        <v>2</v>
      </c>
      <c r="B3" s="1286"/>
      <c r="C3" s="1286"/>
      <c r="D3" s="1286"/>
      <c r="E3" s="1286"/>
      <c r="F3" s="1286"/>
      <c r="G3" s="1286"/>
      <c r="H3" s="1286"/>
      <c r="I3" s="1286"/>
      <c r="J3" s="1286"/>
      <c r="K3" s="1286"/>
      <c r="L3" s="1286"/>
      <c r="M3" s="1287"/>
      <c r="N3" s="4"/>
      <c r="O3" s="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row>
    <row r="4" spans="1:58" s="9" customFormat="1" ht="18.75" customHeight="1">
      <c r="A4" s="1288" t="s">
        <v>3</v>
      </c>
      <c r="B4" s="1289"/>
      <c r="C4" s="1289"/>
      <c r="D4" s="1289"/>
      <c r="E4" s="1289"/>
      <c r="F4" s="1289"/>
      <c r="G4" s="1289"/>
      <c r="H4" s="1289"/>
      <c r="I4" s="1289"/>
      <c r="J4" s="1289"/>
      <c r="K4" s="1290"/>
      <c r="L4" s="750" t="s">
        <v>4</v>
      </c>
      <c r="M4" s="749" t="s">
        <v>5</v>
      </c>
      <c r="N4" s="7"/>
      <c r="O4" s="8"/>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58" s="9" customFormat="1" ht="21" customHeight="1">
      <c r="A5" s="1291"/>
      <c r="B5" s="1292"/>
      <c r="C5" s="1292"/>
      <c r="D5" s="1292"/>
      <c r="E5" s="1292"/>
      <c r="F5" s="1292"/>
      <c r="G5" s="1292"/>
      <c r="H5" s="1292"/>
      <c r="I5" s="1292"/>
      <c r="J5" s="1292"/>
      <c r="K5" s="1293"/>
      <c r="L5" s="10"/>
      <c r="M5" s="11"/>
      <c r="N5" s="7"/>
      <c r="O5" s="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row>
    <row r="6" spans="1:58" s="9" customFormat="1" ht="22.5" customHeight="1">
      <c r="A6" s="1294" t="s">
        <v>6</v>
      </c>
      <c r="B6" s="1295"/>
      <c r="C6" s="1295"/>
      <c r="D6" s="1295"/>
      <c r="E6" s="1295"/>
      <c r="F6" s="1295"/>
      <c r="G6" s="1296"/>
      <c r="H6" s="1296"/>
      <c r="I6" s="1296"/>
      <c r="J6" s="1296"/>
      <c r="K6" s="1297"/>
      <c r="L6" s="12" t="s">
        <v>7</v>
      </c>
      <c r="M6" s="13">
        <f>H46</f>
        <v>0</v>
      </c>
      <c r="N6" s="7"/>
      <c r="O6" s="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row>
    <row r="7" spans="1:58" s="17" customFormat="1" ht="27.75" customHeight="1">
      <c r="A7" s="1314" t="s">
        <v>8</v>
      </c>
      <c r="B7" s="1315"/>
      <c r="C7" s="1315"/>
      <c r="D7" s="1315"/>
      <c r="E7" s="1315"/>
      <c r="F7" s="1315"/>
      <c r="G7" s="1315"/>
      <c r="H7" s="1315"/>
      <c r="I7" s="1315"/>
      <c r="J7" s="1315"/>
      <c r="K7" s="1315"/>
      <c r="L7" s="1315"/>
      <c r="M7" s="1316"/>
      <c r="N7" s="14"/>
      <c r="O7" s="15"/>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6"/>
      <c r="AS7" s="16"/>
      <c r="AT7" s="16"/>
      <c r="AU7" s="16"/>
      <c r="AV7" s="16"/>
      <c r="AW7" s="16"/>
      <c r="AX7" s="16"/>
      <c r="AY7" s="16"/>
      <c r="AZ7" s="16"/>
      <c r="BA7" s="16"/>
      <c r="BB7" s="16"/>
      <c r="BC7" s="16"/>
      <c r="BD7" s="16"/>
      <c r="BE7" s="16"/>
      <c r="BF7" s="16"/>
    </row>
    <row r="8" spans="1:58" s="19" customFormat="1" ht="21" customHeight="1">
      <c r="A8" s="1317"/>
      <c r="B8" s="1318"/>
      <c r="C8" s="1318"/>
      <c r="D8" s="1318"/>
      <c r="E8" s="1318"/>
      <c r="F8" s="1318"/>
      <c r="G8" s="1318"/>
      <c r="H8" s="1318"/>
      <c r="I8" s="1318"/>
      <c r="J8" s="1318"/>
      <c r="K8" s="1318"/>
      <c r="L8" s="1318"/>
      <c r="M8" s="1319"/>
      <c r="N8" s="18"/>
      <c r="O8" s="5"/>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row>
    <row r="9" spans="1:58" s="19" customFormat="1" ht="21" customHeight="1">
      <c r="A9" s="1320" t="s">
        <v>9</v>
      </c>
      <c r="B9" s="1321"/>
      <c r="C9" s="1321"/>
      <c r="D9" s="1321"/>
      <c r="E9" s="1321"/>
      <c r="F9" s="1321"/>
      <c r="G9" s="1321"/>
      <c r="H9" s="1321"/>
      <c r="I9" s="1321"/>
      <c r="J9" s="1321"/>
      <c r="K9" s="1321"/>
      <c r="L9" s="1321"/>
      <c r="M9" s="1322"/>
      <c r="N9" s="18"/>
      <c r="O9" s="5"/>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row>
    <row r="10" spans="1:58" s="19" customFormat="1" ht="16.5" customHeight="1" thickBot="1">
      <c r="A10" s="1323" t="s">
        <v>10</v>
      </c>
      <c r="B10" s="1324"/>
      <c r="C10" s="1324"/>
      <c r="D10" s="1324"/>
      <c r="E10" s="1324"/>
      <c r="F10" s="1324"/>
      <c r="G10" s="1324"/>
      <c r="H10" s="1324"/>
      <c r="I10" s="1324"/>
      <c r="J10" s="1324"/>
      <c r="K10" s="1324"/>
      <c r="L10" s="1324"/>
      <c r="M10" s="1325"/>
      <c r="N10" s="18"/>
      <c r="O10" s="5"/>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row>
    <row r="11" spans="1:58" s="19" customFormat="1" ht="11.25" customHeight="1">
      <c r="A11" s="20"/>
      <c r="B11" s="21"/>
      <c r="C11" s="21"/>
      <c r="D11" s="21"/>
      <c r="E11" s="22"/>
      <c r="F11" s="21"/>
      <c r="G11" s="21"/>
      <c r="H11" s="23"/>
      <c r="I11" s="24"/>
      <c r="J11" s="21"/>
      <c r="K11" s="21"/>
      <c r="L11" s="21"/>
      <c r="M11" s="25"/>
      <c r="N11" s="18"/>
      <c r="O11" s="5"/>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row>
    <row r="12" spans="1:58" s="6" customFormat="1" ht="10.5" customHeight="1">
      <c r="A12" s="1326"/>
      <c r="B12" s="1327"/>
      <c r="C12" s="1327"/>
      <c r="D12" s="1327"/>
      <c r="E12" s="1327"/>
      <c r="F12" s="1327"/>
      <c r="G12" s="1327"/>
      <c r="H12" s="1327"/>
      <c r="I12" s="1327"/>
      <c r="J12" s="1327"/>
      <c r="K12" s="1327"/>
      <c r="L12" s="1327"/>
      <c r="M12" s="1328"/>
      <c r="N12" s="4"/>
      <c r="O12" s="5"/>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row>
    <row r="13" spans="1:58" s="6" customFormat="1" ht="97.5" customHeight="1">
      <c r="A13" s="1329"/>
      <c r="B13" s="1330"/>
      <c r="C13" s="1330"/>
      <c r="D13" s="1330"/>
      <c r="E13" s="1330"/>
      <c r="F13" s="1330"/>
      <c r="G13" s="1330"/>
      <c r="H13" s="1330"/>
      <c r="I13" s="1330"/>
      <c r="J13" s="1330"/>
      <c r="K13" s="1330"/>
      <c r="L13" s="1330"/>
      <c r="M13" s="1331"/>
      <c r="N13" s="4"/>
      <c r="O13" s="5"/>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row>
    <row r="14" spans="1:58" s="6" customFormat="1" ht="36" customHeight="1" thickBot="1">
      <c r="A14" s="1302" t="s">
        <v>11</v>
      </c>
      <c r="B14" s="1303"/>
      <c r="C14" s="1303"/>
      <c r="D14" s="1303"/>
      <c r="E14" s="1303"/>
      <c r="F14" s="1303"/>
      <c r="G14" s="1303"/>
      <c r="H14" s="1303"/>
      <c r="I14" s="1303"/>
      <c r="J14" s="1303"/>
      <c r="K14" s="1303"/>
      <c r="L14" s="1303"/>
      <c r="M14" s="1304"/>
      <c r="N14" s="4"/>
      <c r="O14" s="5"/>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row>
    <row r="15" spans="1:58" s="6" customFormat="1" ht="6.75" customHeight="1">
      <c r="A15" s="26"/>
      <c r="B15" s="27"/>
      <c r="C15" s="27"/>
      <c r="D15" s="27"/>
      <c r="E15" s="28"/>
      <c r="F15" s="29"/>
      <c r="G15" s="30"/>
      <c r="H15" s="31"/>
      <c r="I15" s="32"/>
      <c r="J15" s="27"/>
      <c r="K15" s="30"/>
      <c r="L15" s="30"/>
      <c r="M15" s="33"/>
      <c r="N15" s="4"/>
      <c r="O15" s="5"/>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1:58" s="6" customFormat="1" ht="18" customHeight="1">
      <c r="A16" s="1305" t="s">
        <v>12</v>
      </c>
      <c r="B16" s="1306"/>
      <c r="C16" s="1306"/>
      <c r="D16" s="1306"/>
      <c r="E16" s="1306"/>
      <c r="F16" s="1306"/>
      <c r="G16" s="1306"/>
      <c r="H16" s="1306"/>
      <c r="I16" s="1306"/>
      <c r="J16" s="1306"/>
      <c r="K16" s="1306"/>
      <c r="L16" s="1306"/>
      <c r="M16" s="1307"/>
      <c r="N16" s="4"/>
      <c r="O16" s="5"/>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58" s="36" customFormat="1" ht="70.5" customHeight="1">
      <c r="A17" s="34" t="s">
        <v>13</v>
      </c>
      <c r="B17" s="1308" t="s">
        <v>14</v>
      </c>
      <c r="C17" s="1309"/>
      <c r="D17" s="1309"/>
      <c r="E17" s="1309"/>
      <c r="F17" s="1309"/>
      <c r="G17" s="1309"/>
      <c r="H17" s="1309"/>
      <c r="I17" s="1309"/>
      <c r="J17" s="1309"/>
      <c r="K17" s="1309"/>
      <c r="L17" s="1309"/>
      <c r="M17" s="1310"/>
      <c r="N17" s="4"/>
      <c r="O17" s="5"/>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35"/>
      <c r="AS17" s="35"/>
      <c r="AT17" s="35"/>
      <c r="AU17" s="35"/>
      <c r="AV17" s="35"/>
      <c r="AW17" s="35"/>
      <c r="AX17" s="35"/>
      <c r="AY17" s="35"/>
      <c r="AZ17" s="35"/>
      <c r="BA17" s="35"/>
      <c r="BB17" s="35"/>
      <c r="BC17" s="35"/>
      <c r="BD17" s="35"/>
      <c r="BE17" s="35"/>
      <c r="BF17" s="35"/>
    </row>
    <row r="18" spans="1:58" s="6" customFormat="1" ht="84" customHeight="1">
      <c r="A18" s="34" t="s">
        <v>15</v>
      </c>
      <c r="B18" s="1311" t="s">
        <v>16</v>
      </c>
      <c r="C18" s="1312"/>
      <c r="D18" s="1312"/>
      <c r="E18" s="1312"/>
      <c r="F18" s="1312"/>
      <c r="G18" s="1312"/>
      <c r="H18" s="1312"/>
      <c r="I18" s="1312"/>
      <c r="J18" s="1312"/>
      <c r="K18" s="1312"/>
      <c r="L18" s="1312"/>
      <c r="M18" s="1313"/>
      <c r="N18" s="4"/>
      <c r="O18" s="5"/>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row>
    <row r="19" spans="1:58" s="6" customFormat="1" ht="30" customHeight="1">
      <c r="A19" s="34" t="s">
        <v>17</v>
      </c>
      <c r="B19" s="1311" t="s">
        <v>18</v>
      </c>
      <c r="C19" s="1312"/>
      <c r="D19" s="1312"/>
      <c r="E19" s="1312"/>
      <c r="F19" s="1312"/>
      <c r="G19" s="1312"/>
      <c r="H19" s="1312"/>
      <c r="I19" s="1312"/>
      <c r="J19" s="1312"/>
      <c r="K19" s="1312"/>
      <c r="L19" s="1312"/>
      <c r="M19" s="1313"/>
      <c r="N19" s="4"/>
      <c r="O19" s="5"/>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row>
    <row r="20" spans="1:58" s="6" customFormat="1" ht="44.25" customHeight="1">
      <c r="A20" s="37" t="s">
        <v>19</v>
      </c>
      <c r="B20" s="1311" t="s">
        <v>20</v>
      </c>
      <c r="C20" s="1312"/>
      <c r="D20" s="1312"/>
      <c r="E20" s="1312"/>
      <c r="F20" s="1312"/>
      <c r="G20" s="1312"/>
      <c r="H20" s="1312"/>
      <c r="I20" s="1312"/>
      <c r="J20" s="1312"/>
      <c r="K20" s="1312"/>
      <c r="L20" s="1312"/>
      <c r="M20" s="1313"/>
      <c r="N20" s="4"/>
      <c r="O20" s="5"/>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row>
    <row r="21" spans="1:58" s="6" customFormat="1" ht="16.5" customHeight="1">
      <c r="A21" s="1263" t="s">
        <v>21</v>
      </c>
      <c r="B21" s="1264"/>
      <c r="C21" s="1264"/>
      <c r="D21" s="1264"/>
      <c r="E21" s="1264"/>
      <c r="F21" s="1264"/>
      <c r="G21" s="1264"/>
      <c r="H21" s="1264"/>
      <c r="I21" s="1264"/>
      <c r="J21" s="1264"/>
      <c r="K21" s="1264"/>
      <c r="L21" s="1264"/>
      <c r="M21" s="1265"/>
      <c r="N21" s="4"/>
      <c r="O21" s="5"/>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row>
    <row r="22" spans="1:58" s="6" customFormat="1" ht="15.75" customHeight="1" thickBot="1">
      <c r="A22" s="1266" t="s">
        <v>22</v>
      </c>
      <c r="B22" s="1267"/>
      <c r="C22" s="1267"/>
      <c r="D22" s="1267"/>
      <c r="E22" s="1267"/>
      <c r="F22" s="1267"/>
      <c r="G22" s="1267"/>
      <c r="H22" s="1267"/>
      <c r="I22" s="1267"/>
      <c r="J22" s="1267"/>
      <c r="K22" s="1267"/>
      <c r="L22" s="1267"/>
      <c r="M22" s="1268"/>
      <c r="N22" s="4"/>
      <c r="O22" s="5"/>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row>
    <row r="23" spans="1:58" s="4" customFormat="1" ht="15" hidden="1" customHeight="1">
      <c r="A23" s="1269"/>
      <c r="B23" s="1270"/>
      <c r="C23" s="1270"/>
      <c r="D23" s="1270"/>
      <c r="E23" s="1270"/>
      <c r="F23" s="1270"/>
      <c r="G23" s="1270"/>
      <c r="H23" s="1270"/>
      <c r="I23" s="1270"/>
      <c r="J23" s="1270"/>
      <c r="K23" s="1270"/>
      <c r="L23" s="1270"/>
      <c r="M23" s="1270"/>
      <c r="O23" s="5"/>
    </row>
    <row r="24" spans="1:58" s="40" customFormat="1" ht="15.75">
      <c r="A24" s="1271"/>
      <c r="B24" s="1272"/>
      <c r="C24" s="1272"/>
      <c r="D24" s="1272"/>
      <c r="E24" s="1272"/>
      <c r="F24" s="1272"/>
      <c r="G24" s="1272"/>
      <c r="H24" s="1272"/>
      <c r="I24" s="1272"/>
      <c r="J24" s="1272"/>
      <c r="K24" s="1272"/>
      <c r="L24" s="1272"/>
      <c r="M24" s="1272"/>
      <c r="N24" s="38"/>
      <c r="O24" s="38"/>
      <c r="P24" s="38"/>
      <c r="Q24" s="38"/>
      <c r="R24" s="38"/>
      <c r="S24" s="38"/>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row>
    <row r="25" spans="1:58" s="6" customFormat="1" ht="18" customHeight="1">
      <c r="A25" s="1273" t="s">
        <v>23</v>
      </c>
      <c r="B25" s="1274"/>
      <c r="C25" s="1274"/>
      <c r="D25" s="1274"/>
      <c r="E25" s="1274"/>
      <c r="F25" s="1274"/>
      <c r="G25" s="1274"/>
      <c r="H25" s="1274"/>
      <c r="I25" s="1274"/>
      <c r="J25" s="1274"/>
      <c r="K25" s="1274"/>
      <c r="L25" s="1274"/>
      <c r="M25" s="1275"/>
      <c r="N25" s="4"/>
      <c r="O25" s="5"/>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row>
    <row r="26" spans="1:58" s="6" customFormat="1" ht="24" customHeight="1">
      <c r="A26" s="41" t="s">
        <v>24</v>
      </c>
      <c r="B26" s="42" t="s">
        <v>25</v>
      </c>
      <c r="C26" s="43"/>
      <c r="D26" s="44"/>
      <c r="E26" s="45"/>
      <c r="F26" s="46"/>
      <c r="G26" s="47"/>
      <c r="H26" s="48"/>
      <c r="I26" s="49"/>
      <c r="J26" s="47"/>
      <c r="K26" s="50"/>
      <c r="L26" s="51"/>
      <c r="M26" s="52"/>
      <c r="N26" s="4"/>
      <c r="O26" s="5"/>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row>
    <row r="27" spans="1:58" s="6" customFormat="1" ht="15">
      <c r="A27" s="53"/>
      <c r="B27" s="54" t="s">
        <v>26</v>
      </c>
      <c r="C27" s="1276" t="s">
        <v>27</v>
      </c>
      <c r="D27" s="1277"/>
      <c r="E27" s="1277"/>
      <c r="F27" s="1277"/>
      <c r="G27" s="1277"/>
      <c r="H27" s="1277"/>
      <c r="I27" s="1277"/>
      <c r="J27" s="1277"/>
      <c r="K27" s="1277"/>
      <c r="L27" s="1277"/>
      <c r="M27" s="1278"/>
      <c r="N27" s="4"/>
      <c r="O27" s="5"/>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row>
    <row r="28" spans="1:58" s="6" customFormat="1" ht="15">
      <c r="A28" s="55"/>
      <c r="B28" s="56" t="s">
        <v>28</v>
      </c>
      <c r="C28" s="899" t="s">
        <v>29</v>
      </c>
      <c r="D28" s="1332"/>
      <c r="E28" s="1333"/>
      <c r="F28" s="1333"/>
      <c r="G28" s="1333"/>
      <c r="H28" s="1333"/>
      <c r="I28" s="1333"/>
      <c r="J28" s="1333"/>
      <c r="K28" s="1333"/>
      <c r="L28" s="1333"/>
      <c r="M28" s="878"/>
      <c r="N28" s="4"/>
      <c r="O28" s="5"/>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row>
    <row r="29" spans="1:58" s="6" customFormat="1" ht="24" customHeight="1">
      <c r="A29" s="57" t="s">
        <v>30</v>
      </c>
      <c r="B29" s="58" t="s">
        <v>31</v>
      </c>
      <c r="C29" s="58"/>
      <c r="D29" s="59"/>
      <c r="E29" s="60"/>
      <c r="F29" s="61"/>
      <c r="G29" s="62"/>
      <c r="H29" s="63"/>
      <c r="I29" s="64"/>
      <c r="J29" s="62"/>
      <c r="K29" s="65"/>
      <c r="L29" s="66"/>
      <c r="M29" s="52"/>
      <c r="N29" s="4"/>
      <c r="O29" s="5"/>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row>
    <row r="30" spans="1:58" s="6" customFormat="1" ht="56.25" customHeight="1">
      <c r="A30" s="67"/>
      <c r="B30" s="54" t="s">
        <v>26</v>
      </c>
      <c r="C30" s="790" t="s">
        <v>32</v>
      </c>
      <c r="D30" s="1334"/>
      <c r="E30" s="1334"/>
      <c r="F30" s="1334"/>
      <c r="G30" s="1334"/>
      <c r="H30" s="1334"/>
      <c r="I30" s="1334"/>
      <c r="J30" s="1334"/>
      <c r="K30" s="1334"/>
      <c r="L30" s="1334"/>
      <c r="M30" s="791"/>
      <c r="N30" s="4"/>
      <c r="O30" s="5"/>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row>
    <row r="31" spans="1:58" s="6" customFormat="1" ht="44.25" customHeight="1">
      <c r="A31" s="53"/>
      <c r="B31" s="54" t="s">
        <v>28</v>
      </c>
      <c r="C31" s="853" t="s">
        <v>33</v>
      </c>
      <c r="D31" s="1335"/>
      <c r="E31" s="1335"/>
      <c r="F31" s="1335"/>
      <c r="G31" s="1335"/>
      <c r="H31" s="1335"/>
      <c r="I31" s="1335"/>
      <c r="J31" s="1335"/>
      <c r="K31" s="1335"/>
      <c r="L31" s="1335"/>
      <c r="M31" s="854"/>
      <c r="N31" s="4"/>
      <c r="O31" s="5"/>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row>
    <row r="32" spans="1:58" s="6" customFormat="1" ht="45" customHeight="1">
      <c r="A32" s="57" t="s">
        <v>34</v>
      </c>
      <c r="B32" s="1336" t="s">
        <v>35</v>
      </c>
      <c r="C32" s="1336"/>
      <c r="D32" s="1336"/>
      <c r="E32" s="1336"/>
      <c r="F32" s="1336"/>
      <c r="G32" s="1336"/>
      <c r="H32" s="1336"/>
      <c r="I32" s="1336"/>
      <c r="J32" s="1336"/>
      <c r="K32" s="1336"/>
      <c r="L32" s="1336"/>
      <c r="M32" s="1337"/>
      <c r="N32" s="4"/>
      <c r="O32" s="5"/>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row>
    <row r="33" spans="1:58" s="6" customFormat="1" ht="42" customHeight="1">
      <c r="A33" s="57" t="s">
        <v>36</v>
      </c>
      <c r="B33" s="1260" t="s">
        <v>37</v>
      </c>
      <c r="C33" s="1260"/>
      <c r="D33" s="1260"/>
      <c r="E33" s="1260"/>
      <c r="F33" s="1260"/>
      <c r="G33" s="1260"/>
      <c r="H33" s="1260"/>
      <c r="I33" s="1260"/>
      <c r="J33" s="1260"/>
      <c r="K33" s="1260"/>
      <c r="L33" s="1260"/>
      <c r="M33" s="775"/>
      <c r="N33" s="4"/>
      <c r="O33" s="5"/>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row>
    <row r="34" spans="1:58" s="6" customFormat="1" ht="15" thickBot="1">
      <c r="A34" s="68" t="s">
        <v>38</v>
      </c>
      <c r="B34" s="1261" t="s">
        <v>39</v>
      </c>
      <c r="C34" s="1261"/>
      <c r="D34" s="1261"/>
      <c r="E34" s="1261"/>
      <c r="F34" s="1261"/>
      <c r="G34" s="1261"/>
      <c r="H34" s="1261"/>
      <c r="I34" s="1261"/>
      <c r="J34" s="1261"/>
      <c r="K34" s="1261"/>
      <c r="L34" s="1261"/>
      <c r="M34" s="1262"/>
      <c r="N34" s="4"/>
      <c r="O34" s="5"/>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row>
    <row r="35" spans="1:58" s="6" customFormat="1" ht="33" customHeight="1" thickBot="1">
      <c r="A35" s="1246" t="s">
        <v>40</v>
      </c>
      <c r="B35" s="1247"/>
      <c r="C35" s="1247"/>
      <c r="D35" s="1247"/>
      <c r="E35" s="1247"/>
      <c r="F35" s="1247"/>
      <c r="G35" s="1247"/>
      <c r="H35" s="1247"/>
      <c r="I35" s="1247"/>
      <c r="J35" s="1247"/>
      <c r="K35" s="1247"/>
      <c r="L35" s="1247"/>
      <c r="M35" s="1248"/>
      <c r="N35" s="4"/>
      <c r="O35" s="5"/>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row>
    <row r="36" spans="1:58" s="74" customFormat="1" ht="42" customHeight="1" thickBot="1">
      <c r="A36" s="1249" t="s">
        <v>41</v>
      </c>
      <c r="B36" s="1250"/>
      <c r="C36" s="1250"/>
      <c r="D36" s="1250"/>
      <c r="E36" s="1250"/>
      <c r="F36" s="1250"/>
      <c r="G36" s="1251"/>
      <c r="H36" s="1252" t="s">
        <v>42</v>
      </c>
      <c r="I36" s="1252"/>
      <c r="J36" s="1253"/>
      <c r="K36" s="69"/>
      <c r="L36" s="70" t="s">
        <v>43</v>
      </c>
      <c r="M36" s="71" t="s">
        <v>44</v>
      </c>
      <c r="N36" s="72"/>
      <c r="O36" s="73"/>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row>
    <row r="37" spans="1:58" s="86" customFormat="1" ht="18.75" customHeight="1">
      <c r="A37" s="75"/>
      <c r="B37" s="76"/>
      <c r="C37" s="76"/>
      <c r="D37" s="77"/>
      <c r="E37" s="78"/>
      <c r="F37" s="79"/>
      <c r="G37" s="80" t="s">
        <v>45</v>
      </c>
      <c r="H37" s="1254" t="str">
        <f>IF(AND(OR(A52="x",A52="p"),OR(A53="x",A53="p"),OR(A55="x",A55="p"),OR(A56="x",A56="p"),OR(A57="x",A57="p"),OR(A59="x",A59="p"),OR(A60="x",A60="p"),OR(A61="x",A61="p"),OR(A62="x",A62="p"),OR(A63="x",A63="p"),OR(A64="x",A64="p"),OR(A65="x",A65="p"), OR(A68="x", A68="p"), OR(A70="x", A70="p")),"All Complete","NOT COMPLETE")</f>
        <v>NOT COMPLETE</v>
      </c>
      <c r="I37" s="1255"/>
      <c r="J37" s="1256"/>
      <c r="K37" s="81"/>
      <c r="L37" s="82" t="s">
        <v>46</v>
      </c>
      <c r="M37" s="83" t="s">
        <v>46</v>
      </c>
      <c r="N37" s="84"/>
      <c r="O37" s="85"/>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row>
    <row r="38" spans="1:58" s="97" customFormat="1" ht="17.25" customHeight="1">
      <c r="A38" s="87"/>
      <c r="B38" s="88"/>
      <c r="C38" s="88"/>
      <c r="D38" s="88"/>
      <c r="E38" s="89"/>
      <c r="F38" s="90"/>
      <c r="G38" s="91" t="s">
        <v>47</v>
      </c>
      <c r="H38" s="1257">
        <f>I114</f>
        <v>0</v>
      </c>
      <c r="I38" s="1258"/>
      <c r="J38" s="1259"/>
      <c r="K38" s="92"/>
      <c r="L38" s="93">
        <f>K114</f>
        <v>0</v>
      </c>
      <c r="M38" s="94">
        <f>J114</f>
        <v>0</v>
      </c>
      <c r="N38" s="95"/>
      <c r="O38" s="96"/>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row>
    <row r="39" spans="1:58" s="97" customFormat="1" ht="17.25" customHeight="1">
      <c r="A39" s="98"/>
      <c r="B39" s="99"/>
      <c r="C39" s="99"/>
      <c r="D39" s="100"/>
      <c r="E39" s="101"/>
      <c r="F39" s="102"/>
      <c r="G39" s="103" t="s">
        <v>48</v>
      </c>
      <c r="H39" s="1240">
        <f>I160</f>
        <v>0</v>
      </c>
      <c r="I39" s="1241"/>
      <c r="J39" s="1242"/>
      <c r="K39" s="104"/>
      <c r="L39" s="105">
        <f>K160</f>
        <v>0</v>
      </c>
      <c r="M39" s="106">
        <f>J160</f>
        <v>0</v>
      </c>
      <c r="N39" s="95"/>
      <c r="O39" s="96"/>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row>
    <row r="40" spans="1:58" s="97" customFormat="1" ht="17.25" customHeight="1">
      <c r="A40" s="87"/>
      <c r="B40" s="88"/>
      <c r="C40" s="88"/>
      <c r="D40" s="88"/>
      <c r="E40" s="89"/>
      <c r="F40" s="90"/>
      <c r="G40" s="91" t="s">
        <v>49</v>
      </c>
      <c r="H40" s="1243">
        <f>I233</f>
        <v>0</v>
      </c>
      <c r="I40" s="1244"/>
      <c r="J40" s="1245"/>
      <c r="K40" s="107"/>
      <c r="L40" s="93">
        <f>K233</f>
        <v>0</v>
      </c>
      <c r="M40" s="108">
        <f>J233</f>
        <v>0</v>
      </c>
      <c r="N40" s="95"/>
      <c r="O40" s="96"/>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row>
    <row r="41" spans="1:58" s="97" customFormat="1" ht="17.25" customHeight="1">
      <c r="A41" s="98"/>
      <c r="B41" s="99"/>
      <c r="C41" s="99"/>
      <c r="D41" s="100"/>
      <c r="E41" s="101"/>
      <c r="F41" s="102"/>
      <c r="G41" s="103" t="s">
        <v>50</v>
      </c>
      <c r="H41" s="1240">
        <f>I287</f>
        <v>0</v>
      </c>
      <c r="I41" s="1241"/>
      <c r="J41" s="1242"/>
      <c r="K41" s="104"/>
      <c r="L41" s="105">
        <f>K287</f>
        <v>0</v>
      </c>
      <c r="M41" s="106">
        <f>J287</f>
        <v>0</v>
      </c>
      <c r="N41" s="95"/>
      <c r="O41" s="96"/>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row>
    <row r="42" spans="1:58" s="97" customFormat="1" ht="17.25" customHeight="1">
      <c r="A42" s="109"/>
      <c r="B42" s="110"/>
      <c r="C42" s="110"/>
      <c r="D42" s="110"/>
      <c r="E42" s="111"/>
      <c r="F42" s="112"/>
      <c r="G42" s="91" t="s">
        <v>51</v>
      </c>
      <c r="H42" s="1243">
        <f>I336</f>
        <v>0</v>
      </c>
      <c r="I42" s="1244"/>
      <c r="J42" s="1245"/>
      <c r="K42" s="107"/>
      <c r="L42" s="93">
        <f>K336</f>
        <v>0</v>
      </c>
      <c r="M42" s="108">
        <f>J336</f>
        <v>0</v>
      </c>
      <c r="N42" s="95"/>
      <c r="O42" s="96"/>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row>
    <row r="43" spans="1:58" s="86" customFormat="1" ht="17.25" customHeight="1">
      <c r="A43" s="113"/>
      <c r="B43" s="114"/>
      <c r="C43" s="114"/>
      <c r="D43" s="114"/>
      <c r="E43" s="115"/>
      <c r="F43" s="116"/>
      <c r="G43" s="117" t="s">
        <v>52</v>
      </c>
      <c r="H43" s="1240">
        <f>I396</f>
        <v>0</v>
      </c>
      <c r="I43" s="1241"/>
      <c r="J43" s="1242"/>
      <c r="K43" s="118"/>
      <c r="L43" s="105">
        <f>K396</f>
        <v>0</v>
      </c>
      <c r="M43" s="106">
        <f>J396</f>
        <v>0</v>
      </c>
      <c r="N43" s="84"/>
      <c r="O43" s="85"/>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row>
    <row r="44" spans="1:58" s="86" customFormat="1" ht="17.25" customHeight="1">
      <c r="A44" s="109"/>
      <c r="B44" s="110"/>
      <c r="C44" s="110"/>
      <c r="D44" s="110"/>
      <c r="E44" s="111"/>
      <c r="F44" s="112"/>
      <c r="G44" s="91" t="s">
        <v>53</v>
      </c>
      <c r="H44" s="1243">
        <f>I471</f>
        <v>0</v>
      </c>
      <c r="I44" s="1244"/>
      <c r="J44" s="1245"/>
      <c r="K44" s="107"/>
      <c r="L44" s="93">
        <f>K471</f>
        <v>0</v>
      </c>
      <c r="M44" s="108">
        <f>J471</f>
        <v>0</v>
      </c>
      <c r="N44" s="84"/>
      <c r="O44" s="85"/>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row>
    <row r="45" spans="1:58" s="86" customFormat="1" ht="20.25" customHeight="1" thickBot="1">
      <c r="A45" s="113"/>
      <c r="B45" s="114"/>
      <c r="C45" s="114"/>
      <c r="D45" s="114"/>
      <c r="E45" s="115"/>
      <c r="F45" s="116"/>
      <c r="G45" s="117" t="s">
        <v>54</v>
      </c>
      <c r="H45" s="1240">
        <f>I504</f>
        <v>0</v>
      </c>
      <c r="I45" s="1241"/>
      <c r="J45" s="1242"/>
      <c r="K45" s="118"/>
      <c r="L45" s="105">
        <f>K504</f>
        <v>0</v>
      </c>
      <c r="M45" s="106">
        <f>J504</f>
        <v>0</v>
      </c>
      <c r="N45" s="84"/>
      <c r="O45" s="85"/>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row>
    <row r="46" spans="1:58" s="86" customFormat="1" ht="26.25" customHeight="1" thickBot="1">
      <c r="A46" s="1229" t="s">
        <v>55</v>
      </c>
      <c r="B46" s="1230"/>
      <c r="C46" s="1230"/>
      <c r="D46" s="1230"/>
      <c r="E46" s="1230"/>
      <c r="F46" s="1230"/>
      <c r="G46" s="1231"/>
      <c r="H46" s="1232">
        <f>SUM(H38:J45)</f>
        <v>0</v>
      </c>
      <c r="I46" s="1233"/>
      <c r="J46" s="1233"/>
      <c r="K46" s="119"/>
      <c r="L46" s="120">
        <f>SUM(L38:L45)</f>
        <v>0</v>
      </c>
      <c r="M46" s="71">
        <f>SUM(M38:M45)</f>
        <v>0</v>
      </c>
      <c r="N46" s="84"/>
      <c r="O46" s="85"/>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row>
    <row r="47" spans="1:58" s="134" customFormat="1" ht="30.75" customHeight="1">
      <c r="A47" s="121" t="s">
        <v>56</v>
      </c>
      <c r="B47" s="14"/>
      <c r="C47" s="122"/>
      <c r="D47" s="123"/>
      <c r="E47" s="124"/>
      <c r="F47" s="125"/>
      <c r="G47" s="126"/>
      <c r="H47" s="127"/>
      <c r="I47" s="128"/>
      <c r="J47" s="129"/>
      <c r="K47" s="130"/>
      <c r="L47" s="126"/>
      <c r="M47" s="131"/>
      <c r="N47" s="132"/>
      <c r="O47" s="133"/>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row>
    <row r="48" spans="1:58" ht="21" customHeight="1">
      <c r="A48" s="1298" t="s">
        <v>40</v>
      </c>
      <c r="B48" s="1299"/>
      <c r="C48" s="1299"/>
      <c r="D48" s="1299"/>
      <c r="E48" s="1299"/>
      <c r="F48" s="1299"/>
      <c r="G48" s="1299"/>
      <c r="H48" s="1299"/>
      <c r="I48" s="1299"/>
      <c r="J48" s="1299"/>
      <c r="K48" s="135"/>
      <c r="L48" s="136"/>
      <c r="M48" s="52"/>
    </row>
    <row r="49" spans="1:58" ht="25.5" customHeight="1" thickBot="1">
      <c r="A49" s="1300"/>
      <c r="B49" s="1301"/>
      <c r="C49" s="1301"/>
      <c r="D49" s="1301"/>
      <c r="E49" s="1301"/>
      <c r="F49" s="1301"/>
      <c r="G49" s="1301"/>
      <c r="H49" s="1301"/>
      <c r="I49" s="1301"/>
      <c r="J49" s="1301"/>
      <c r="K49" s="140"/>
      <c r="L49" s="140"/>
      <c r="M49" s="141"/>
    </row>
    <row r="50" spans="1:58" ht="18.75" customHeight="1" thickBot="1">
      <c r="A50" s="817" t="s">
        <v>57</v>
      </c>
      <c r="B50" s="1234"/>
      <c r="C50" s="1234"/>
      <c r="D50" s="1234"/>
      <c r="E50" s="1234"/>
      <c r="F50" s="1234"/>
      <c r="G50" s="1234"/>
      <c r="H50" s="1234"/>
      <c r="I50" s="1234"/>
      <c r="J50" s="1234"/>
      <c r="K50" s="1234"/>
      <c r="L50" s="1234"/>
      <c r="M50" s="1235"/>
    </row>
    <row r="51" spans="1:58" ht="27" customHeight="1" thickBot="1">
      <c r="A51" s="142"/>
      <c r="B51" s="1236" t="s">
        <v>58</v>
      </c>
      <c r="C51" s="1236"/>
      <c r="D51" s="1236"/>
      <c r="E51" s="1236"/>
      <c r="F51" s="1236"/>
      <c r="G51" s="1236"/>
      <c r="H51" s="1237"/>
      <c r="I51" s="1238" t="s">
        <v>59</v>
      </c>
      <c r="J51" s="1239"/>
      <c r="K51" s="143"/>
      <c r="L51" s="144" t="s">
        <v>60</v>
      </c>
      <c r="M51" s="145" t="s">
        <v>61</v>
      </c>
    </row>
    <row r="52" spans="1:58" ht="52.5" customHeight="1">
      <c r="A52" s="146"/>
      <c r="B52" s="147">
        <v>1</v>
      </c>
      <c r="C52" s="1218" t="s">
        <v>62</v>
      </c>
      <c r="D52" s="1219"/>
      <c r="E52" s="1219"/>
      <c r="F52" s="1219"/>
      <c r="G52" s="1219"/>
      <c r="H52" s="1220"/>
      <c r="I52" s="1221" t="s">
        <v>63</v>
      </c>
      <c r="J52" s="1222"/>
      <c r="K52" s="148"/>
      <c r="L52" s="149" t="s">
        <v>64</v>
      </c>
      <c r="M52" s="150"/>
      <c r="O52" s="837" t="s">
        <v>65</v>
      </c>
      <c r="P52" s="837"/>
      <c r="Q52" s="837"/>
      <c r="R52" s="837"/>
      <c r="S52" s="837"/>
      <c r="T52" s="837"/>
      <c r="U52" s="837"/>
      <c r="V52" s="837"/>
      <c r="W52" s="837"/>
      <c r="X52" s="837"/>
      <c r="Y52" s="837"/>
      <c r="Z52" s="837"/>
      <c r="AA52" s="837"/>
      <c r="AB52" s="837"/>
      <c r="AC52" s="837"/>
      <c r="AD52" s="837"/>
    </row>
    <row r="53" spans="1:58" s="153" customFormat="1" ht="14.25" customHeight="1">
      <c r="A53" s="1153"/>
      <c r="B53" s="1155">
        <v>2</v>
      </c>
      <c r="C53" s="1223" t="s">
        <v>66</v>
      </c>
      <c r="D53" s="1224"/>
      <c r="E53" s="1224"/>
      <c r="F53" s="1224"/>
      <c r="G53" s="1224"/>
      <c r="H53" s="1225"/>
      <c r="I53" s="1163" t="s">
        <v>63</v>
      </c>
      <c r="J53" s="1164"/>
      <c r="K53" s="1190"/>
      <c r="L53" s="1168" t="s">
        <v>67</v>
      </c>
      <c r="M53" s="906"/>
      <c r="N53" s="137"/>
      <c r="O53" s="1216" t="s">
        <v>700</v>
      </c>
      <c r="P53" s="1216"/>
      <c r="Q53" s="1216"/>
      <c r="R53" s="1216"/>
      <c r="S53" s="1216"/>
      <c r="T53" s="1216"/>
      <c r="U53" s="1216"/>
      <c r="V53" s="1216"/>
      <c r="W53" s="1216"/>
      <c r="X53" s="1216"/>
      <c r="Y53" s="1216"/>
      <c r="Z53" s="151"/>
      <c r="AA53" s="137"/>
      <c r="AB53" s="137"/>
      <c r="AC53" s="137"/>
      <c r="AD53" s="137"/>
      <c r="AE53" s="137"/>
      <c r="AF53" s="137"/>
      <c r="AG53" s="137"/>
      <c r="AH53" s="137"/>
      <c r="AI53" s="137"/>
      <c r="AJ53" s="137"/>
      <c r="AK53" s="137"/>
      <c r="AL53" s="137"/>
      <c r="AM53" s="137"/>
      <c r="AN53" s="137"/>
      <c r="AO53" s="137"/>
      <c r="AP53" s="137"/>
      <c r="AQ53" s="137"/>
      <c r="AR53" s="152"/>
      <c r="AS53" s="152"/>
      <c r="AT53" s="152"/>
      <c r="AU53" s="152"/>
      <c r="AV53" s="152"/>
      <c r="AW53" s="152"/>
      <c r="AX53" s="152"/>
      <c r="AY53" s="152"/>
      <c r="AZ53" s="152"/>
      <c r="BA53" s="152"/>
      <c r="BB53" s="152"/>
      <c r="BC53" s="152"/>
      <c r="BD53" s="152"/>
      <c r="BE53" s="152"/>
      <c r="BF53" s="152"/>
    </row>
    <row r="54" spans="1:58" s="137" customFormat="1" ht="38.25" customHeight="1">
      <c r="A54" s="1154"/>
      <c r="B54" s="1156"/>
      <c r="C54" s="1226"/>
      <c r="D54" s="1227"/>
      <c r="E54" s="1227"/>
      <c r="F54" s="1227"/>
      <c r="G54" s="1227"/>
      <c r="H54" s="1228"/>
      <c r="I54" s="1165"/>
      <c r="J54" s="1166"/>
      <c r="K54" s="872"/>
      <c r="L54" s="1169"/>
      <c r="M54" s="908"/>
      <c r="O54" s="994" t="s">
        <v>68</v>
      </c>
      <c r="P54" s="1133"/>
      <c r="Q54" s="1133"/>
      <c r="R54" s="1133"/>
      <c r="S54" s="1133"/>
      <c r="T54" s="1133"/>
      <c r="U54" s="1133"/>
      <c r="V54" s="1133"/>
      <c r="W54" s="1133"/>
      <c r="X54" s="1133"/>
      <c r="Y54" s="1133"/>
    </row>
    <row r="55" spans="1:58" s="137" customFormat="1" ht="30" customHeight="1">
      <c r="A55" s="154"/>
      <c r="B55" s="155">
        <v>3</v>
      </c>
      <c r="C55" s="1203" t="s">
        <v>69</v>
      </c>
      <c r="D55" s="1204"/>
      <c r="E55" s="1204"/>
      <c r="F55" s="1204"/>
      <c r="G55" s="1204"/>
      <c r="H55" s="1205"/>
      <c r="I55" s="1150" t="s">
        <v>63</v>
      </c>
      <c r="J55" s="1217"/>
      <c r="K55" s="156"/>
      <c r="L55" s="157" t="s">
        <v>70</v>
      </c>
      <c r="M55" s="158"/>
      <c r="O55" s="990" t="s">
        <v>71</v>
      </c>
      <c r="P55" s="990"/>
      <c r="Q55" s="990"/>
      <c r="R55" s="990"/>
      <c r="S55" s="990"/>
      <c r="T55" s="990"/>
      <c r="U55" s="990"/>
      <c r="V55" s="990"/>
      <c r="W55" s="990"/>
      <c r="X55" s="990"/>
      <c r="Y55" s="990"/>
      <c r="Z55" s="990"/>
      <c r="AA55" s="990"/>
      <c r="AB55" s="990"/>
      <c r="AC55" s="990"/>
    </row>
    <row r="56" spans="1:58" s="153" customFormat="1" ht="71.25" customHeight="1">
      <c r="A56" s="159"/>
      <c r="B56" s="155">
        <v>4</v>
      </c>
      <c r="C56" s="1203" t="s">
        <v>704</v>
      </c>
      <c r="D56" s="1204"/>
      <c r="E56" s="1204"/>
      <c r="F56" s="1204"/>
      <c r="G56" s="1204"/>
      <c r="H56" s="1205"/>
      <c r="I56" s="1150" t="s">
        <v>63</v>
      </c>
      <c r="J56" s="1217"/>
      <c r="K56" s="156"/>
      <c r="L56" s="157" t="s">
        <v>72</v>
      </c>
      <c r="M56" s="160"/>
      <c r="N56" s="137"/>
      <c r="O56" s="776" t="s">
        <v>73</v>
      </c>
      <c r="P56" s="776"/>
      <c r="Q56" s="776"/>
      <c r="R56" s="776"/>
      <c r="S56" s="776"/>
      <c r="T56" s="776"/>
      <c r="U56" s="776"/>
      <c r="V56" s="776"/>
      <c r="W56" s="776"/>
      <c r="X56" s="776"/>
      <c r="Y56" s="776"/>
      <c r="Z56" s="776"/>
      <c r="AA56" s="776"/>
      <c r="AB56" s="776"/>
      <c r="AC56" s="776"/>
      <c r="AD56" s="137"/>
      <c r="AE56" s="137"/>
      <c r="AF56" s="137"/>
      <c r="AG56" s="137"/>
      <c r="AH56" s="137"/>
      <c r="AI56" s="137"/>
      <c r="AJ56" s="137"/>
      <c r="AK56" s="137"/>
      <c r="AL56" s="137"/>
      <c r="AM56" s="137"/>
      <c r="AN56" s="137"/>
      <c r="AO56" s="137"/>
      <c r="AP56" s="137"/>
      <c r="AQ56" s="137"/>
      <c r="AR56" s="152"/>
      <c r="AS56" s="152"/>
      <c r="AT56" s="152"/>
      <c r="AU56" s="152"/>
      <c r="AV56" s="152"/>
      <c r="AW56" s="152"/>
      <c r="AX56" s="152"/>
      <c r="AY56" s="152"/>
      <c r="AZ56" s="152"/>
      <c r="BA56" s="152"/>
      <c r="BB56" s="152"/>
      <c r="BC56" s="152"/>
      <c r="BD56" s="152"/>
      <c r="BE56" s="152"/>
      <c r="BF56" s="152"/>
    </row>
    <row r="57" spans="1:58" s="153" customFormat="1" ht="32.25" customHeight="1">
      <c r="A57" s="1153"/>
      <c r="B57" s="1173">
        <v>5</v>
      </c>
      <c r="C57" s="1176" t="s">
        <v>74</v>
      </c>
      <c r="D57" s="1209"/>
      <c r="E57" s="1209"/>
      <c r="F57" s="1209"/>
      <c r="G57" s="1209"/>
      <c r="H57" s="1210"/>
      <c r="I57" s="1163" t="s">
        <v>63</v>
      </c>
      <c r="J57" s="1213"/>
      <c r="K57" s="161"/>
      <c r="L57" s="1214" t="s">
        <v>75</v>
      </c>
      <c r="M57" s="906"/>
      <c r="N57" s="137"/>
      <c r="O57" s="837" t="s">
        <v>76</v>
      </c>
      <c r="P57" s="837"/>
      <c r="Q57" s="837"/>
      <c r="R57" s="837"/>
      <c r="S57" s="837"/>
      <c r="T57" s="837"/>
      <c r="U57" s="837"/>
      <c r="V57" s="837"/>
      <c r="W57" s="837"/>
      <c r="X57" s="837"/>
      <c r="Y57" s="837"/>
      <c r="Z57" s="837"/>
      <c r="AA57" s="837"/>
      <c r="AB57" s="837"/>
      <c r="AC57" s="837"/>
      <c r="AD57" s="837"/>
      <c r="AE57" s="137"/>
      <c r="AF57" s="137"/>
      <c r="AG57" s="137"/>
      <c r="AH57" s="137"/>
      <c r="AI57" s="137"/>
      <c r="AJ57" s="137"/>
      <c r="AK57" s="137"/>
      <c r="AL57" s="137"/>
      <c r="AM57" s="137"/>
      <c r="AN57" s="137"/>
      <c r="AO57" s="137"/>
      <c r="AP57" s="137"/>
      <c r="AQ57" s="137"/>
      <c r="AR57" s="152"/>
      <c r="AS57" s="152"/>
      <c r="AT57" s="152"/>
      <c r="AU57" s="152"/>
      <c r="AV57" s="152"/>
      <c r="AW57" s="152"/>
      <c r="AX57" s="152"/>
      <c r="AY57" s="152"/>
      <c r="AZ57" s="152"/>
      <c r="BA57" s="152"/>
      <c r="BB57" s="152"/>
      <c r="BC57" s="152"/>
      <c r="BD57" s="152"/>
      <c r="BE57" s="152"/>
      <c r="BF57" s="152"/>
    </row>
    <row r="58" spans="1:58" s="153" customFormat="1" ht="15.75" customHeight="1">
      <c r="A58" s="872"/>
      <c r="B58" s="1175"/>
      <c r="C58" s="1211"/>
      <c r="D58" s="1059"/>
      <c r="E58" s="1059"/>
      <c r="F58" s="1059"/>
      <c r="G58" s="1059"/>
      <c r="H58" s="1212"/>
      <c r="I58" s="1188"/>
      <c r="J58" s="1189"/>
      <c r="K58" s="161"/>
      <c r="L58" s="1215"/>
      <c r="M58" s="785"/>
      <c r="N58" s="137"/>
      <c r="O58" s="837" t="s">
        <v>77</v>
      </c>
      <c r="P58" s="837"/>
      <c r="Q58" s="837"/>
      <c r="R58" s="8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52"/>
      <c r="AS58" s="152"/>
      <c r="AT58" s="152"/>
      <c r="AU58" s="152"/>
      <c r="AV58" s="152"/>
      <c r="AW58" s="152"/>
      <c r="AX58" s="152"/>
      <c r="AY58" s="152"/>
      <c r="AZ58" s="152"/>
      <c r="BA58" s="152"/>
      <c r="BB58" s="152"/>
      <c r="BC58" s="152"/>
      <c r="BD58" s="152"/>
      <c r="BE58" s="152"/>
      <c r="BF58" s="152"/>
    </row>
    <row r="59" spans="1:58" s="153" customFormat="1" ht="51">
      <c r="A59" s="154"/>
      <c r="B59" s="155">
        <v>6</v>
      </c>
      <c r="C59" s="1203" t="s">
        <v>78</v>
      </c>
      <c r="D59" s="1204"/>
      <c r="E59" s="1204"/>
      <c r="F59" s="1204"/>
      <c r="G59" s="1204"/>
      <c r="H59" s="1205"/>
      <c r="I59" s="1150" t="s">
        <v>63</v>
      </c>
      <c r="J59" s="1151"/>
      <c r="K59" s="156"/>
      <c r="L59" s="157" t="s">
        <v>79</v>
      </c>
      <c r="M59" s="160"/>
      <c r="N59" s="137"/>
      <c r="O59" s="837" t="s">
        <v>80</v>
      </c>
      <c r="P59" s="837"/>
      <c r="Q59" s="837"/>
      <c r="R59" s="837"/>
      <c r="S59" s="837"/>
      <c r="T59" s="837"/>
      <c r="U59" s="837"/>
      <c r="V59" s="837"/>
      <c r="W59" s="837"/>
      <c r="X59" s="837"/>
      <c r="Y59" s="837"/>
      <c r="Z59" s="837"/>
      <c r="AA59" s="837"/>
      <c r="AB59" s="837"/>
      <c r="AC59" s="837"/>
      <c r="AD59" s="137"/>
      <c r="AE59" s="137"/>
      <c r="AF59" s="137"/>
      <c r="AG59" s="137"/>
      <c r="AH59" s="137"/>
      <c r="AI59" s="137"/>
      <c r="AJ59" s="137"/>
      <c r="AK59" s="137"/>
      <c r="AL59" s="137"/>
      <c r="AM59" s="137"/>
      <c r="AN59" s="137"/>
      <c r="AO59" s="137"/>
      <c r="AP59" s="137"/>
      <c r="AQ59" s="137"/>
      <c r="AR59" s="152"/>
      <c r="AS59" s="152"/>
      <c r="AT59" s="152"/>
      <c r="AU59" s="152"/>
      <c r="AV59" s="152"/>
      <c r="AW59" s="152"/>
      <c r="AX59" s="152"/>
      <c r="AY59" s="152"/>
      <c r="AZ59" s="152"/>
      <c r="BA59" s="152"/>
      <c r="BB59" s="152"/>
      <c r="BC59" s="152"/>
      <c r="BD59" s="152"/>
      <c r="BE59" s="152"/>
      <c r="BF59" s="152"/>
    </row>
    <row r="60" spans="1:58" s="153" customFormat="1" ht="78.75" customHeight="1">
      <c r="A60" s="154"/>
      <c r="B60" s="162">
        <v>7</v>
      </c>
      <c r="C60" s="1206" t="s">
        <v>81</v>
      </c>
      <c r="D60" s="1207"/>
      <c r="E60" s="1207"/>
      <c r="F60" s="1207"/>
      <c r="G60" s="1207"/>
      <c r="H60" s="1208"/>
      <c r="I60" s="1150" t="s">
        <v>63</v>
      </c>
      <c r="J60" s="1196"/>
      <c r="K60" s="161"/>
      <c r="L60" s="163" t="s">
        <v>82</v>
      </c>
      <c r="M60" s="158"/>
      <c r="N60" s="137"/>
      <c r="O60" s="800" t="s">
        <v>702</v>
      </c>
      <c r="P60" s="800"/>
      <c r="Q60" s="800"/>
      <c r="R60" s="800"/>
      <c r="S60" s="800"/>
      <c r="T60" s="800"/>
      <c r="U60" s="800"/>
      <c r="V60" s="800"/>
      <c r="W60" s="800"/>
      <c r="X60" s="800"/>
      <c r="Y60" s="800"/>
      <c r="Z60" s="800"/>
      <c r="AA60" s="800"/>
      <c r="AB60" s="800"/>
      <c r="AC60" s="800"/>
      <c r="AD60" s="800"/>
      <c r="AE60" s="137"/>
      <c r="AF60" s="137"/>
      <c r="AG60" s="137"/>
      <c r="AH60" s="137"/>
      <c r="AI60" s="137"/>
      <c r="AJ60" s="137"/>
      <c r="AK60" s="137"/>
      <c r="AL60" s="137"/>
      <c r="AM60" s="137"/>
      <c r="AN60" s="137"/>
      <c r="AO60" s="137"/>
      <c r="AP60" s="137"/>
      <c r="AQ60" s="137"/>
      <c r="AR60" s="152"/>
      <c r="AS60" s="152"/>
      <c r="AT60" s="152"/>
      <c r="AU60" s="152"/>
      <c r="AV60" s="152"/>
      <c r="AW60" s="152"/>
      <c r="AX60" s="152"/>
      <c r="AY60" s="152"/>
      <c r="AZ60" s="152"/>
      <c r="BA60" s="152"/>
      <c r="BB60" s="152"/>
      <c r="BC60" s="152"/>
      <c r="BD60" s="152"/>
      <c r="BE60" s="152"/>
      <c r="BF60" s="152"/>
    </row>
    <row r="61" spans="1:58" s="169" customFormat="1" ht="72" customHeight="1">
      <c r="A61" s="146"/>
      <c r="B61" s="164">
        <v>8</v>
      </c>
      <c r="C61" s="1193" t="s">
        <v>83</v>
      </c>
      <c r="D61" s="1194"/>
      <c r="E61" s="1194"/>
      <c r="F61" s="1194"/>
      <c r="G61" s="1194"/>
      <c r="H61" s="1195"/>
      <c r="I61" s="1150" t="s">
        <v>63</v>
      </c>
      <c r="J61" s="1196"/>
      <c r="K61" s="165"/>
      <c r="L61" s="166" t="s">
        <v>84</v>
      </c>
      <c r="M61" s="167"/>
      <c r="N61" s="132"/>
      <c r="O61" s="1125" t="s">
        <v>85</v>
      </c>
      <c r="P61" s="1125"/>
      <c r="Q61" s="1125"/>
      <c r="R61" s="1125"/>
      <c r="S61" s="1125"/>
      <c r="T61" s="1125"/>
      <c r="U61" s="1125"/>
      <c r="V61" s="1125"/>
      <c r="W61" s="1125"/>
      <c r="X61" s="1125"/>
      <c r="Y61" s="1125"/>
      <c r="Z61" s="1125"/>
      <c r="AA61" s="1125"/>
      <c r="AB61" s="1125"/>
      <c r="AC61" s="1125"/>
      <c r="AD61" s="1125"/>
      <c r="AE61" s="132"/>
      <c r="AF61" s="132"/>
      <c r="AG61" s="132"/>
      <c r="AH61" s="132"/>
      <c r="AI61" s="132"/>
      <c r="AJ61" s="132"/>
      <c r="AK61" s="132"/>
      <c r="AL61" s="132"/>
      <c r="AM61" s="132"/>
      <c r="AN61" s="132"/>
      <c r="AO61" s="132"/>
      <c r="AP61" s="132"/>
      <c r="AQ61" s="132"/>
      <c r="AR61" s="168"/>
      <c r="AS61" s="168"/>
      <c r="AT61" s="168"/>
      <c r="AU61" s="168"/>
      <c r="AV61" s="168"/>
      <c r="AW61" s="168"/>
      <c r="AX61" s="168"/>
      <c r="AY61" s="168"/>
      <c r="AZ61" s="168"/>
      <c r="BA61" s="168"/>
      <c r="BB61" s="168"/>
      <c r="BC61" s="168"/>
      <c r="BD61" s="168"/>
      <c r="BE61" s="168"/>
      <c r="BF61" s="168"/>
    </row>
    <row r="62" spans="1:58" s="169" customFormat="1" ht="91.5" customHeight="1">
      <c r="A62" s="154"/>
      <c r="B62" s="162">
        <v>9</v>
      </c>
      <c r="C62" s="1197" t="s">
        <v>86</v>
      </c>
      <c r="D62" s="1198"/>
      <c r="E62" s="1198"/>
      <c r="F62" s="1198"/>
      <c r="G62" s="1198"/>
      <c r="H62" s="1199"/>
      <c r="I62" s="1150" t="s">
        <v>63</v>
      </c>
      <c r="J62" s="1196"/>
      <c r="K62" s="161"/>
      <c r="L62" s="163" t="s">
        <v>84</v>
      </c>
      <c r="M62" s="158"/>
      <c r="N62" s="132"/>
      <c r="O62" s="837" t="s">
        <v>89</v>
      </c>
      <c r="P62" s="837"/>
      <c r="Q62" s="837"/>
      <c r="R62" s="837"/>
      <c r="S62" s="837"/>
      <c r="T62" s="837"/>
      <c r="U62" s="837"/>
      <c r="V62" s="837"/>
      <c r="W62" s="837"/>
      <c r="X62" s="837"/>
      <c r="Y62" s="837"/>
      <c r="Z62" s="837"/>
      <c r="AA62" s="837"/>
      <c r="AB62" s="837"/>
      <c r="AC62" s="837"/>
      <c r="AD62" s="170"/>
      <c r="AE62" s="170"/>
      <c r="AF62" s="170"/>
      <c r="AG62" s="170"/>
      <c r="AH62" s="170"/>
      <c r="AI62" s="170"/>
      <c r="AJ62" s="170"/>
      <c r="AK62" s="170"/>
      <c r="AL62" s="170"/>
      <c r="AM62" s="170"/>
      <c r="AN62" s="170"/>
      <c r="AO62" s="170"/>
      <c r="AP62" s="170"/>
      <c r="AQ62" s="170"/>
      <c r="AR62" s="171"/>
      <c r="AS62" s="171"/>
      <c r="AT62" s="171"/>
      <c r="AU62" s="168"/>
      <c r="AV62" s="168"/>
      <c r="AW62" s="168"/>
      <c r="AX62" s="168"/>
      <c r="AY62" s="168"/>
      <c r="AZ62" s="168"/>
      <c r="BA62" s="168"/>
      <c r="BB62" s="168"/>
      <c r="BC62" s="168"/>
      <c r="BD62" s="168"/>
      <c r="BE62" s="168"/>
      <c r="BF62" s="168"/>
    </row>
    <row r="63" spans="1:58" ht="68.25" customHeight="1">
      <c r="A63" s="154"/>
      <c r="B63" s="162">
        <v>10</v>
      </c>
      <c r="C63" s="1200" t="s">
        <v>87</v>
      </c>
      <c r="D63" s="1201"/>
      <c r="E63" s="1201"/>
      <c r="F63" s="1201"/>
      <c r="G63" s="1201"/>
      <c r="H63" s="1202"/>
      <c r="I63" s="1150" t="s">
        <v>63</v>
      </c>
      <c r="J63" s="1196"/>
      <c r="K63" s="161"/>
      <c r="L63" s="163" t="s">
        <v>88</v>
      </c>
      <c r="M63" s="158"/>
      <c r="O63" s="837" t="s">
        <v>92</v>
      </c>
      <c r="P63" s="837"/>
      <c r="Q63" s="837"/>
      <c r="R63" s="837"/>
      <c r="AD63" s="170"/>
      <c r="AE63" s="772"/>
      <c r="AF63" s="772"/>
      <c r="AG63" s="772"/>
      <c r="AH63" s="772"/>
      <c r="AI63" s="772"/>
      <c r="AJ63" s="772"/>
      <c r="AK63" s="772"/>
      <c r="AL63" s="772"/>
      <c r="AM63" s="772"/>
      <c r="AN63" s="772"/>
      <c r="AO63" s="772"/>
      <c r="AP63" s="772"/>
      <c r="AQ63" s="772"/>
      <c r="AR63" s="172"/>
      <c r="AS63" s="172"/>
      <c r="AT63" s="172"/>
    </row>
    <row r="64" spans="1:58" ht="38.25" customHeight="1">
      <c r="A64" s="154"/>
      <c r="B64" s="155">
        <v>11</v>
      </c>
      <c r="C64" s="1147" t="s">
        <v>90</v>
      </c>
      <c r="D64" s="1148"/>
      <c r="E64" s="1148"/>
      <c r="F64" s="1148"/>
      <c r="G64" s="1148"/>
      <c r="H64" s="1149"/>
      <c r="I64" s="1150" t="s">
        <v>63</v>
      </c>
      <c r="J64" s="1151"/>
      <c r="K64" s="156"/>
      <c r="L64" s="157" t="s">
        <v>91</v>
      </c>
      <c r="M64" s="158"/>
      <c r="O64" s="770" t="s">
        <v>703</v>
      </c>
      <c r="S64" s="170"/>
      <c r="T64" s="170"/>
      <c r="U64" s="170"/>
      <c r="V64" s="170"/>
      <c r="W64" s="170"/>
      <c r="X64" s="170"/>
      <c r="Y64" s="170"/>
      <c r="Z64" s="170"/>
      <c r="AA64" s="170"/>
      <c r="AB64" s="170"/>
      <c r="AC64" s="170"/>
      <c r="AD64" s="170"/>
      <c r="AE64" s="772"/>
      <c r="AF64" s="772"/>
      <c r="AG64" s="772"/>
      <c r="AH64" s="772"/>
      <c r="AI64" s="772"/>
      <c r="AJ64" s="772"/>
      <c r="AK64" s="772"/>
      <c r="AL64" s="772"/>
      <c r="AM64" s="772"/>
      <c r="AN64" s="772"/>
      <c r="AO64" s="772"/>
      <c r="AP64" s="772"/>
      <c r="AQ64" s="772"/>
      <c r="AR64" s="172"/>
      <c r="AS64" s="172"/>
      <c r="AT64" s="172"/>
    </row>
    <row r="65" spans="1:58" ht="15">
      <c r="A65" s="1153"/>
      <c r="B65" s="1173">
        <v>12</v>
      </c>
      <c r="C65" s="1176" t="s">
        <v>709</v>
      </c>
      <c r="D65" s="1177"/>
      <c r="E65" s="1177"/>
      <c r="F65" s="1177"/>
      <c r="G65" s="1177"/>
      <c r="H65" s="1178"/>
      <c r="I65" s="1163" t="s">
        <v>63</v>
      </c>
      <c r="J65" s="1185"/>
      <c r="K65" s="1190"/>
      <c r="L65" s="1192" t="s">
        <v>93</v>
      </c>
      <c r="M65" s="1026"/>
      <c r="O65" s="994" t="s">
        <v>94</v>
      </c>
      <c r="P65" s="1133"/>
      <c r="Q65" s="1133"/>
      <c r="R65" s="1133"/>
      <c r="S65" s="1133"/>
      <c r="T65" s="1133"/>
      <c r="U65" s="1133"/>
      <c r="V65" s="1133"/>
      <c r="W65" s="1133"/>
      <c r="X65" s="1133"/>
      <c r="Y65" s="1133"/>
      <c r="Z65" s="170"/>
      <c r="AA65" s="170"/>
      <c r="AB65" s="170"/>
      <c r="AC65" s="170"/>
      <c r="AD65" s="170"/>
      <c r="AE65" s="772"/>
      <c r="AF65" s="772"/>
      <c r="AG65" s="772"/>
      <c r="AH65" s="772"/>
      <c r="AI65" s="772"/>
      <c r="AJ65" s="772"/>
      <c r="AK65" s="772"/>
      <c r="AL65" s="772"/>
      <c r="AM65" s="772"/>
      <c r="AN65" s="772"/>
      <c r="AO65" s="772"/>
      <c r="AP65" s="772"/>
      <c r="AQ65" s="772"/>
      <c r="AR65" s="172"/>
      <c r="AS65" s="172"/>
      <c r="AT65" s="172"/>
    </row>
    <row r="66" spans="1:58" ht="15">
      <c r="A66" s="1171"/>
      <c r="B66" s="1174"/>
      <c r="C66" s="1179"/>
      <c r="D66" s="1180"/>
      <c r="E66" s="1180"/>
      <c r="F66" s="1180"/>
      <c r="G66" s="1180"/>
      <c r="H66" s="1181"/>
      <c r="I66" s="1186"/>
      <c r="J66" s="1187"/>
      <c r="K66" s="1191"/>
      <c r="L66" s="781"/>
      <c r="M66" s="838"/>
      <c r="O66" s="994" t="s">
        <v>95</v>
      </c>
      <c r="P66" s="1133"/>
      <c r="Q66" s="1133"/>
      <c r="R66" s="1133"/>
      <c r="S66" s="1133"/>
      <c r="T66" s="1133"/>
      <c r="U66" s="1133"/>
      <c r="V66" s="1133"/>
      <c r="W66" s="1133"/>
      <c r="X66" s="1133"/>
      <c r="Y66" s="1133"/>
      <c r="Z66" s="170"/>
      <c r="AA66" s="170"/>
      <c r="AB66" s="170"/>
      <c r="AC66" s="170"/>
      <c r="AD66" s="170"/>
      <c r="AE66" s="772"/>
      <c r="AF66" s="772"/>
      <c r="AG66" s="772"/>
      <c r="AH66" s="772"/>
      <c r="AI66" s="772"/>
      <c r="AJ66" s="772"/>
      <c r="AK66" s="772"/>
      <c r="AL66" s="772"/>
      <c r="AM66" s="772"/>
      <c r="AN66" s="772"/>
      <c r="AO66" s="772"/>
      <c r="AP66" s="772"/>
      <c r="AQ66" s="772"/>
      <c r="AR66" s="172"/>
      <c r="AS66" s="172"/>
      <c r="AT66" s="172"/>
    </row>
    <row r="67" spans="1:58" s="153" customFormat="1" ht="23.25" customHeight="1">
      <c r="A67" s="1172"/>
      <c r="B67" s="1175"/>
      <c r="C67" s="1182"/>
      <c r="D67" s="1183"/>
      <c r="E67" s="1183"/>
      <c r="F67" s="1183"/>
      <c r="G67" s="1183"/>
      <c r="H67" s="1184"/>
      <c r="I67" s="1188"/>
      <c r="J67" s="1189"/>
      <c r="K67" s="872"/>
      <c r="L67" s="782"/>
      <c r="M67" s="785"/>
      <c r="N67" s="137"/>
      <c r="O67" s="1152" t="s">
        <v>96</v>
      </c>
      <c r="P67" s="1133"/>
      <c r="Q67" s="1133"/>
      <c r="R67" s="1133"/>
      <c r="S67" s="1133"/>
      <c r="T67" s="1133"/>
      <c r="U67" s="1133"/>
      <c r="V67" s="1133"/>
      <c r="W67" s="1133"/>
      <c r="X67" s="1133"/>
      <c r="Y67" s="1133"/>
      <c r="Z67" s="137"/>
      <c r="AA67" s="137"/>
      <c r="AB67" s="137"/>
      <c r="AC67" s="137"/>
      <c r="AD67" s="137"/>
      <c r="AE67" s="137"/>
      <c r="AF67" s="137"/>
      <c r="AG67" s="137"/>
      <c r="AH67" s="137"/>
      <c r="AI67" s="137"/>
      <c r="AJ67" s="137"/>
      <c r="AK67" s="137"/>
      <c r="AL67" s="137"/>
      <c r="AM67" s="137"/>
      <c r="AN67" s="137"/>
      <c r="AO67" s="137"/>
      <c r="AP67" s="137"/>
      <c r="AQ67" s="137"/>
      <c r="AR67" s="152"/>
      <c r="AS67" s="152"/>
      <c r="AT67" s="152"/>
      <c r="AU67" s="152"/>
      <c r="AV67" s="152"/>
      <c r="AW67" s="152"/>
      <c r="AX67" s="152"/>
      <c r="AY67" s="152"/>
      <c r="AZ67" s="152"/>
      <c r="BA67" s="152"/>
      <c r="BB67" s="152"/>
      <c r="BC67" s="152"/>
      <c r="BD67" s="152"/>
      <c r="BE67" s="152"/>
      <c r="BF67" s="152"/>
    </row>
    <row r="68" spans="1:58" s="153" customFormat="1">
      <c r="A68" s="1153"/>
      <c r="B68" s="1155">
        <v>13</v>
      </c>
      <c r="C68" s="1157" t="s">
        <v>97</v>
      </c>
      <c r="D68" s="1158"/>
      <c r="E68" s="1158"/>
      <c r="F68" s="1158"/>
      <c r="G68" s="1158"/>
      <c r="H68" s="1159"/>
      <c r="I68" s="1163" t="s">
        <v>63</v>
      </c>
      <c r="J68" s="1164"/>
      <c r="K68" s="1167"/>
      <c r="L68" s="1168" t="s">
        <v>98</v>
      </c>
      <c r="M68" s="1170"/>
      <c r="N68" s="137"/>
      <c r="O68" s="1133" t="s">
        <v>99</v>
      </c>
      <c r="P68" s="1133"/>
      <c r="Q68" s="1133"/>
      <c r="R68" s="1133"/>
      <c r="S68" s="1133"/>
      <c r="T68" s="1133"/>
      <c r="U68" s="1133"/>
      <c r="V68" s="1133"/>
      <c r="W68" s="1133"/>
      <c r="X68" s="1133"/>
      <c r="Y68" s="1133"/>
      <c r="Z68" s="1133"/>
      <c r="AA68" s="1133"/>
      <c r="AB68" s="1133"/>
      <c r="AC68" s="1133"/>
      <c r="AD68" s="1133"/>
      <c r="AE68" s="137"/>
      <c r="AF68" s="137"/>
      <c r="AG68" s="137"/>
      <c r="AH68" s="137"/>
      <c r="AI68" s="137"/>
      <c r="AJ68" s="137"/>
      <c r="AK68" s="137"/>
      <c r="AL68" s="137"/>
      <c r="AM68" s="137"/>
      <c r="AN68" s="137"/>
      <c r="AO68" s="137"/>
      <c r="AP68" s="137"/>
      <c r="AQ68" s="137"/>
      <c r="AR68" s="152"/>
      <c r="AS68" s="152"/>
      <c r="AT68" s="152"/>
      <c r="AU68" s="152"/>
      <c r="AV68" s="152"/>
      <c r="AW68" s="152"/>
      <c r="AX68" s="152"/>
      <c r="AY68" s="152"/>
      <c r="AZ68" s="152"/>
      <c r="BA68" s="152"/>
      <c r="BB68" s="152"/>
      <c r="BC68" s="152"/>
      <c r="BD68" s="152"/>
      <c r="BE68" s="152"/>
      <c r="BF68" s="152"/>
    </row>
    <row r="69" spans="1:58" ht="15" customHeight="1">
      <c r="A69" s="1154"/>
      <c r="B69" s="1156"/>
      <c r="C69" s="1160"/>
      <c r="D69" s="1161"/>
      <c r="E69" s="1161"/>
      <c r="F69" s="1161"/>
      <c r="G69" s="1161"/>
      <c r="H69" s="1162"/>
      <c r="I69" s="1165"/>
      <c r="J69" s="1166"/>
      <c r="K69" s="872"/>
      <c r="L69" s="1169"/>
      <c r="M69" s="785"/>
      <c r="O69" s="1145" t="s">
        <v>100</v>
      </c>
      <c r="P69" s="1146"/>
      <c r="Q69" s="1146"/>
      <c r="R69" s="1146"/>
      <c r="S69" s="1146"/>
      <c r="T69" s="1146"/>
      <c r="U69" s="1146"/>
      <c r="V69" s="1146"/>
      <c r="W69" s="1146"/>
      <c r="X69" s="1146"/>
      <c r="Y69" s="1146"/>
      <c r="Z69" s="170"/>
      <c r="AA69" s="170"/>
      <c r="AB69" s="170"/>
      <c r="AC69" s="170"/>
      <c r="AD69" s="170"/>
      <c r="AE69" s="772"/>
      <c r="AF69" s="772"/>
      <c r="AG69" s="772"/>
      <c r="AH69" s="772"/>
      <c r="AI69" s="772"/>
      <c r="AJ69" s="772"/>
      <c r="AK69" s="772"/>
      <c r="AL69" s="772"/>
      <c r="AM69" s="772"/>
      <c r="AN69" s="772"/>
      <c r="AO69" s="772"/>
      <c r="AP69" s="772"/>
      <c r="AQ69" s="772"/>
      <c r="AR69" s="172"/>
      <c r="AS69" s="172"/>
      <c r="AT69" s="172"/>
    </row>
    <row r="70" spans="1:58" ht="23.25" customHeight="1">
      <c r="A70" s="154"/>
      <c r="B70" s="155">
        <v>14</v>
      </c>
      <c r="C70" s="1147" t="s">
        <v>101</v>
      </c>
      <c r="D70" s="1148"/>
      <c r="E70" s="1148"/>
      <c r="F70" s="1148"/>
      <c r="G70" s="1148"/>
      <c r="H70" s="1149"/>
      <c r="I70" s="1150" t="s">
        <v>63</v>
      </c>
      <c r="J70" s="1151"/>
      <c r="K70" s="156"/>
      <c r="L70" s="157" t="s">
        <v>91</v>
      </c>
      <c r="M70" s="158"/>
      <c r="O70" s="994" t="s">
        <v>102</v>
      </c>
      <c r="P70" s="1133"/>
      <c r="Q70" s="1133"/>
      <c r="R70" s="1133"/>
      <c r="S70" s="1133"/>
      <c r="T70" s="1133"/>
      <c r="U70" s="1133"/>
      <c r="V70" s="173"/>
      <c r="W70" s="173"/>
      <c r="X70" s="173"/>
      <c r="Y70" s="173"/>
      <c r="Z70" s="170"/>
      <c r="AA70" s="170"/>
      <c r="AB70" s="170"/>
      <c r="AC70" s="170"/>
      <c r="AD70" s="170"/>
      <c r="AE70" s="772"/>
      <c r="AF70" s="772"/>
      <c r="AG70" s="772"/>
      <c r="AH70" s="772"/>
      <c r="AI70" s="772"/>
      <c r="AJ70" s="772"/>
      <c r="AK70" s="772"/>
      <c r="AL70" s="772"/>
      <c r="AM70" s="772"/>
      <c r="AN70" s="772"/>
      <c r="AO70" s="772"/>
      <c r="AP70" s="772"/>
      <c r="AQ70" s="772"/>
      <c r="AR70" s="172"/>
      <c r="AS70" s="172"/>
      <c r="AT70" s="172"/>
    </row>
    <row r="71" spans="1:58" s="178" customFormat="1" ht="20.25" customHeight="1">
      <c r="A71" s="154"/>
      <c r="B71" s="174">
        <v>15</v>
      </c>
      <c r="C71" s="1136" t="s">
        <v>103</v>
      </c>
      <c r="D71" s="1137"/>
      <c r="E71" s="1137"/>
      <c r="F71" s="1137"/>
      <c r="G71" s="1137"/>
      <c r="H71" s="1138"/>
      <c r="I71" s="1139" t="s">
        <v>63</v>
      </c>
      <c r="J71" s="1140"/>
      <c r="K71" s="175"/>
      <c r="L71" s="176" t="s">
        <v>91</v>
      </c>
      <c r="M71" s="177"/>
      <c r="N71" s="137"/>
      <c r="O71" s="994"/>
      <c r="P71" s="1133"/>
      <c r="Q71" s="1133"/>
      <c r="R71" s="1133"/>
      <c r="S71" s="1133"/>
      <c r="T71" s="1133"/>
      <c r="U71" s="1133"/>
      <c r="V71" s="173"/>
      <c r="W71" s="173"/>
      <c r="X71" s="173"/>
      <c r="Y71" s="173"/>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37"/>
      <c r="AV71" s="137"/>
      <c r="AW71" s="137"/>
      <c r="AX71" s="137"/>
      <c r="AY71" s="137"/>
      <c r="AZ71" s="137"/>
      <c r="BA71" s="137"/>
      <c r="BB71" s="137"/>
      <c r="BC71" s="137"/>
      <c r="BD71" s="137"/>
      <c r="BE71" s="137"/>
      <c r="BF71" s="137"/>
    </row>
    <row r="72" spans="1:58" s="178" customFormat="1" ht="78" customHeight="1">
      <c r="A72" s="154"/>
      <c r="B72" s="174">
        <v>16</v>
      </c>
      <c r="C72" s="1136" t="s">
        <v>701</v>
      </c>
      <c r="D72" s="1137"/>
      <c r="E72" s="1137"/>
      <c r="F72" s="1137"/>
      <c r="G72" s="1137"/>
      <c r="H72" s="1138"/>
      <c r="I72" s="1139" t="s">
        <v>63</v>
      </c>
      <c r="J72" s="1140"/>
      <c r="K72" s="175"/>
      <c r="L72" s="176" t="s">
        <v>91</v>
      </c>
      <c r="M72" s="177"/>
      <c r="N72" s="137"/>
      <c r="O72" s="994" t="s">
        <v>697</v>
      </c>
      <c r="P72" s="994"/>
      <c r="Q72" s="994"/>
      <c r="R72" s="994"/>
      <c r="S72" s="994"/>
      <c r="T72" s="994"/>
      <c r="U72" s="994"/>
      <c r="V72" s="994"/>
      <c r="W72" s="994"/>
      <c r="X72" s="994"/>
      <c r="Y72" s="994"/>
      <c r="Z72" s="994"/>
      <c r="AA72" s="994"/>
      <c r="AB72" s="994"/>
      <c r="AC72" s="994"/>
      <c r="AD72" s="994"/>
      <c r="AE72" s="994"/>
      <c r="AF72" s="170"/>
      <c r="AG72" s="170"/>
      <c r="AH72" s="170"/>
      <c r="AI72" s="170"/>
      <c r="AJ72" s="170"/>
      <c r="AK72" s="170"/>
      <c r="AL72" s="170"/>
      <c r="AM72" s="170"/>
      <c r="AN72" s="170"/>
      <c r="AO72" s="170"/>
      <c r="AP72" s="170"/>
      <c r="AQ72" s="170"/>
      <c r="AR72" s="170"/>
      <c r="AS72" s="170"/>
      <c r="AT72" s="170"/>
      <c r="AU72" s="137"/>
      <c r="AV72" s="137"/>
      <c r="AW72" s="137"/>
      <c r="AX72" s="137"/>
      <c r="AY72" s="137"/>
      <c r="AZ72" s="137"/>
      <c r="BA72" s="137"/>
      <c r="BB72" s="137"/>
      <c r="BC72" s="137"/>
      <c r="BD72" s="137"/>
      <c r="BE72" s="137"/>
      <c r="BF72" s="137"/>
    </row>
    <row r="73" spans="1:58" ht="35.25" customHeight="1" thickBot="1">
      <c r="A73" s="1117" t="s">
        <v>40</v>
      </c>
      <c r="B73" s="1117"/>
      <c r="C73" s="1117"/>
      <c r="D73" s="1117"/>
      <c r="E73" s="1117"/>
      <c r="F73" s="1117"/>
      <c r="G73" s="1117"/>
      <c r="H73" s="1117"/>
      <c r="I73" s="1117"/>
      <c r="J73" s="1117"/>
      <c r="K73" s="1117"/>
      <c r="L73" s="1117"/>
      <c r="M73" s="1117"/>
    </row>
    <row r="74" spans="1:58" ht="18.75" customHeight="1" thickBot="1">
      <c r="A74" s="817" t="s">
        <v>104</v>
      </c>
      <c r="B74" s="818"/>
      <c r="C74" s="818"/>
      <c r="D74" s="818"/>
      <c r="E74" s="818"/>
      <c r="F74" s="818"/>
      <c r="G74" s="818"/>
      <c r="H74" s="818"/>
      <c r="I74" s="818"/>
      <c r="J74" s="818"/>
      <c r="K74" s="818"/>
      <c r="L74" s="818"/>
      <c r="M74" s="819"/>
    </row>
    <row r="75" spans="1:58" s="185" customFormat="1" ht="15" customHeight="1">
      <c r="A75" s="179"/>
      <c r="B75" s="180"/>
      <c r="C75" s="181"/>
      <c r="D75" s="182"/>
      <c r="E75" s="1141" t="s">
        <v>105</v>
      </c>
      <c r="F75" s="1141"/>
      <c r="G75" s="1142"/>
      <c r="H75" s="824" t="s">
        <v>106</v>
      </c>
      <c r="I75" s="826" t="s">
        <v>107</v>
      </c>
      <c r="J75" s="827"/>
      <c r="K75" s="183"/>
      <c r="L75" s="828" t="s">
        <v>108</v>
      </c>
      <c r="M75" s="830" t="s">
        <v>109</v>
      </c>
      <c r="N75" s="184"/>
      <c r="O75" s="138"/>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row>
    <row r="76" spans="1:58" s="185" customFormat="1" ht="14.25" customHeight="1" thickBot="1">
      <c r="A76" s="186" t="s">
        <v>110</v>
      </c>
      <c r="B76" s="187" t="s">
        <v>111</v>
      </c>
      <c r="C76" s="188" t="s">
        <v>112</v>
      </c>
      <c r="D76" s="189" t="s">
        <v>113</v>
      </c>
      <c r="E76" s="1143"/>
      <c r="F76" s="1143"/>
      <c r="G76" s="1144"/>
      <c r="H76" s="825"/>
      <c r="I76" s="190" t="s">
        <v>114</v>
      </c>
      <c r="J76" s="191" t="s">
        <v>115</v>
      </c>
      <c r="K76" s="192"/>
      <c r="L76" s="829"/>
      <c r="M76" s="831"/>
      <c r="N76" s="184"/>
      <c r="O76" s="138"/>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row>
    <row r="77" spans="1:58" ht="15" customHeight="1" thickBot="1">
      <c r="A77" s="193"/>
      <c r="B77" s="194"/>
      <c r="C77" s="194"/>
      <c r="D77" s="195" t="s">
        <v>116</v>
      </c>
      <c r="E77" s="196"/>
      <c r="F77" s="197"/>
      <c r="G77" s="198"/>
      <c r="H77" s="199"/>
      <c r="I77" s="200"/>
      <c r="J77" s="201"/>
      <c r="K77" s="201"/>
      <c r="L77" s="833"/>
      <c r="M77" s="834"/>
      <c r="N77" s="184"/>
      <c r="O77" s="202"/>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row>
    <row r="78" spans="1:58" s="185" customFormat="1" ht="25.5" customHeight="1">
      <c r="A78" s="203"/>
      <c r="B78" s="204"/>
      <c r="C78" s="205"/>
      <c r="D78" s="206"/>
      <c r="E78" s="207">
        <v>1</v>
      </c>
      <c r="F78" s="1134" t="s">
        <v>117</v>
      </c>
      <c r="G78" s="1124"/>
      <c r="H78" s="208">
        <v>3</v>
      </c>
      <c r="I78" s="209">
        <f>IF(AND(OR(A78="x", A78="p"),NOT(B78="n")),H78,0)</f>
        <v>0</v>
      </c>
      <c r="J78" s="210">
        <f>IF(OR(D78="m", C78="y"),H78,0)</f>
        <v>0</v>
      </c>
      <c r="K78" s="211">
        <f>IF(AND(J78&gt;0,C78="y"),H78,0)</f>
        <v>0</v>
      </c>
      <c r="L78" s="212" t="s">
        <v>118</v>
      </c>
      <c r="M78" s="213"/>
      <c r="N78" s="137"/>
      <c r="O78" s="837" t="s">
        <v>119</v>
      </c>
      <c r="P78" s="837"/>
      <c r="Q78" s="837"/>
      <c r="R78" s="8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84"/>
      <c r="AZ78" s="184"/>
      <c r="BA78" s="184"/>
      <c r="BB78" s="184"/>
      <c r="BC78" s="184"/>
      <c r="BD78" s="184"/>
      <c r="BE78" s="184"/>
      <c r="BF78" s="184"/>
    </row>
    <row r="79" spans="1:58" s="185" customFormat="1" ht="15" customHeight="1">
      <c r="A79" s="214"/>
      <c r="B79" s="215"/>
      <c r="C79" s="216"/>
      <c r="D79" s="217"/>
      <c r="E79" s="218">
        <v>2</v>
      </c>
      <c r="F79" s="849" t="s">
        <v>120</v>
      </c>
      <c r="G79" s="1135"/>
      <c r="H79" s="219">
        <v>2</v>
      </c>
      <c r="I79" s="209">
        <f>IF(AND(OR(A79="x", A79="p"),NOT(B79="n")),H79,0)</f>
        <v>0</v>
      </c>
      <c r="J79" s="220">
        <f>IF(OR(D79="m", C79="y"),H79,0)</f>
        <v>0</v>
      </c>
      <c r="K79" s="221">
        <f>IF(AND(J79&gt;0,C79="y"),H79,0)</f>
        <v>0</v>
      </c>
      <c r="L79" s="222" t="s">
        <v>88</v>
      </c>
      <c r="M79" s="223"/>
      <c r="N79" s="184"/>
      <c r="O79" s="800" t="s">
        <v>121</v>
      </c>
      <c r="P79" s="800"/>
      <c r="Q79" s="800"/>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row>
    <row r="80" spans="1:58" s="185" customFormat="1" ht="15">
      <c r="A80" s="224"/>
      <c r="B80" s="225"/>
      <c r="C80" s="226"/>
      <c r="D80" s="227"/>
      <c r="E80" s="228">
        <v>3</v>
      </c>
      <c r="F80" s="851" t="s">
        <v>122</v>
      </c>
      <c r="G80" s="1135"/>
      <c r="H80" s="229">
        <v>4</v>
      </c>
      <c r="I80" s="230">
        <f>IF(AND(OR(A80="x", A80="p"),NOT(B80="n")),H80,0)</f>
        <v>0</v>
      </c>
      <c r="J80" s="231">
        <f>IF(OR(D80="m", C80="y"),H80,0)</f>
        <v>0</v>
      </c>
      <c r="K80" s="232">
        <f>IF(AND(J80&gt;0,C80="y"),H80,0)</f>
        <v>0</v>
      </c>
      <c r="L80" s="233" t="s">
        <v>88</v>
      </c>
      <c r="M80" s="234"/>
      <c r="N80" s="184"/>
      <c r="O80" s="837" t="s">
        <v>123</v>
      </c>
      <c r="P80" s="837"/>
      <c r="Q80" s="837"/>
      <c r="R80" s="837"/>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row>
    <row r="81" spans="1:58" s="185" customFormat="1" ht="15" thickBot="1">
      <c r="A81" s="936"/>
      <c r="B81" s="938"/>
      <c r="C81" s="940"/>
      <c r="D81" s="942"/>
      <c r="E81" s="1131">
        <v>4</v>
      </c>
      <c r="F81" s="862" t="s">
        <v>124</v>
      </c>
      <c r="G81" s="1107"/>
      <c r="H81" s="930" t="s">
        <v>125</v>
      </c>
      <c r="I81" s="867">
        <f>IF(AND(A81="p",F82&gt;0,ISNUMBER(F82),NOT(B81="n")), MIN(ROUNDDOWN(F82/10,0),10),0)</f>
        <v>0</v>
      </c>
      <c r="J81" s="1101">
        <f>IF(AND(OR(C81="y",D81="m"),F82&gt;0,ISNUMBER(F82)), MIN(ROUNDDOWN(F82/10,0),10),0)</f>
        <v>0</v>
      </c>
      <c r="K81" s="910">
        <f>IF(AND(OR(C81="y"),F82&gt;0,ISNUMBER(F82)), MIN(ROUNDDOWN(F82/10,0),10),0)</f>
        <v>0</v>
      </c>
      <c r="L81" s="1104" t="s">
        <v>88</v>
      </c>
      <c r="M81" s="783"/>
      <c r="N81" s="184"/>
      <c r="O81" s="776" t="s">
        <v>126</v>
      </c>
      <c r="P81" s="776"/>
      <c r="Q81" s="776"/>
      <c r="R81" s="776"/>
      <c r="S81" s="776"/>
      <c r="T81" s="776"/>
      <c r="U81" s="776"/>
      <c r="V81" s="776"/>
      <c r="W81" s="776"/>
      <c r="X81" s="776"/>
      <c r="Y81" s="776"/>
      <c r="Z81" s="776"/>
      <c r="AA81" s="776"/>
      <c r="AB81" s="776"/>
      <c r="AC81" s="776"/>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row>
    <row r="82" spans="1:58" s="185" customFormat="1" ht="15" thickBot="1">
      <c r="A82" s="916"/>
      <c r="B82" s="918"/>
      <c r="C82" s="918"/>
      <c r="D82" s="921"/>
      <c r="E82" s="923"/>
      <c r="F82" s="235">
        <v>0</v>
      </c>
      <c r="G82" s="236" t="s">
        <v>127</v>
      </c>
      <c r="H82" s="1100"/>
      <c r="I82" s="868"/>
      <c r="J82" s="1102"/>
      <c r="K82" s="935"/>
      <c r="L82" s="785"/>
      <c r="M82" s="785"/>
      <c r="N82" s="184"/>
      <c r="O82" s="837" t="s">
        <v>128</v>
      </c>
      <c r="P82" s="837"/>
      <c r="Q82" s="837"/>
      <c r="R82" s="837"/>
      <c r="S82" s="837"/>
      <c r="T82" s="837"/>
      <c r="U82" s="837"/>
      <c r="V82" s="837"/>
      <c r="W82" s="837"/>
      <c r="X82" s="837"/>
      <c r="Y82" s="837"/>
      <c r="Z82" s="837"/>
      <c r="AA82" s="837"/>
      <c r="AB82" s="837"/>
      <c r="AC82" s="837"/>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row>
    <row r="83" spans="1:58" s="185" customFormat="1" ht="24" customHeight="1">
      <c r="A83" s="214"/>
      <c r="B83" s="215"/>
      <c r="C83" s="216"/>
      <c r="D83" s="217"/>
      <c r="E83" s="218">
        <v>5</v>
      </c>
      <c r="F83" s="1132" t="s">
        <v>129</v>
      </c>
      <c r="G83" s="1128"/>
      <c r="H83" s="219">
        <v>3</v>
      </c>
      <c r="I83" s="209">
        <f>IF(AND(OR(A83="x", A83="p"),NOT(B83="n")),H83,0)</f>
        <v>0</v>
      </c>
      <c r="J83" s="220">
        <f>IF(OR(D83="m", C83="y"),H83,0)</f>
        <v>0</v>
      </c>
      <c r="K83" s="221">
        <f>IF(AND(J83&gt;0,C83="y"),H83,0)</f>
        <v>0</v>
      </c>
      <c r="L83" s="222" t="s">
        <v>130</v>
      </c>
      <c r="M83" s="158"/>
      <c r="N83" s="184"/>
      <c r="O83" s="837" t="s">
        <v>131</v>
      </c>
      <c r="P83" s="837"/>
      <c r="Q83" s="837"/>
      <c r="R83" s="837"/>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row>
    <row r="84" spans="1:58" s="185" customFormat="1" ht="15" customHeight="1">
      <c r="A84" s="237"/>
      <c r="B84" s="238"/>
      <c r="C84" s="239"/>
      <c r="D84" s="240"/>
      <c r="E84" s="241">
        <v>6</v>
      </c>
      <c r="F84" s="851" t="s">
        <v>132</v>
      </c>
      <c r="G84" s="1128"/>
      <c r="H84" s="242">
        <v>2</v>
      </c>
      <c r="I84" s="243">
        <f>IF(OR(A84="P", C84="x"),H84,0)</f>
        <v>0</v>
      </c>
      <c r="J84" s="210">
        <f>IF(OR(D84="m", C84="y"),H84,0)</f>
        <v>0</v>
      </c>
      <c r="K84" s="221">
        <f>IF(AND(J84&gt;0,C84="y"),H84,0)</f>
        <v>0</v>
      </c>
      <c r="L84" s="244" t="s">
        <v>133</v>
      </c>
      <c r="M84" s="245"/>
      <c r="N84" s="184"/>
      <c r="O84" s="994" t="s">
        <v>102</v>
      </c>
      <c r="P84" s="1133"/>
      <c r="Q84" s="1133"/>
      <c r="R84" s="1133"/>
      <c r="S84" s="1133"/>
      <c r="T84" s="1133"/>
      <c r="U84" s="1133"/>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row>
    <row r="85" spans="1:58" s="185" customFormat="1" ht="15" thickBot="1">
      <c r="A85" s="936"/>
      <c r="B85" s="938"/>
      <c r="C85" s="940"/>
      <c r="D85" s="942"/>
      <c r="E85" s="1131">
        <v>7</v>
      </c>
      <c r="F85" s="862" t="s">
        <v>134</v>
      </c>
      <c r="G85" s="1107"/>
      <c r="H85" s="930" t="s">
        <v>135</v>
      </c>
      <c r="I85" s="867">
        <f>IF(AND(A85="p", F86&gt;0,ISNUMBER(F86),NOT(B85="n")),MIN(F86,5),0)</f>
        <v>0</v>
      </c>
      <c r="J85" s="1101">
        <f>IF(AND(OR(C85="y",D85="m"), F86&gt;0,ISNUMBER(F86)),MIN(F86,5),0)</f>
        <v>0</v>
      </c>
      <c r="K85" s="910">
        <f>IF(AND(OR(C85="y"), F86&gt;0,ISNUMBER(F86)),MIN(F86,5),0)</f>
        <v>0</v>
      </c>
      <c r="L85" s="1104" t="s">
        <v>88</v>
      </c>
      <c r="M85" s="783"/>
      <c r="N85" s="184"/>
      <c r="O85" s="202"/>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c r="BA85" s="184"/>
      <c r="BB85" s="184"/>
      <c r="BC85" s="184"/>
      <c r="BD85" s="184"/>
      <c r="BE85" s="184"/>
      <c r="BF85" s="184"/>
    </row>
    <row r="86" spans="1:58" s="185" customFormat="1" ht="15" thickBot="1">
      <c r="A86" s="916"/>
      <c r="B86" s="918"/>
      <c r="C86" s="918"/>
      <c r="D86" s="921"/>
      <c r="E86" s="923"/>
      <c r="F86" s="235">
        <v>0</v>
      </c>
      <c r="G86" s="236" t="s">
        <v>136</v>
      </c>
      <c r="H86" s="1100"/>
      <c r="I86" s="868"/>
      <c r="J86" s="1102"/>
      <c r="K86" s="935"/>
      <c r="L86" s="785"/>
      <c r="M86" s="785"/>
      <c r="N86" s="184"/>
      <c r="O86" s="202"/>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row>
    <row r="87" spans="1:58" s="248" customFormat="1" ht="23.25" customHeight="1">
      <c r="A87" s="214"/>
      <c r="B87" s="215"/>
      <c r="C87" s="216"/>
      <c r="D87" s="217"/>
      <c r="E87" s="218">
        <v>8</v>
      </c>
      <c r="F87" s="851" t="s">
        <v>137</v>
      </c>
      <c r="G87" s="1128"/>
      <c r="H87" s="219">
        <v>3</v>
      </c>
      <c r="I87" s="209">
        <f>IF(AND(OR(A87="x", A87="p"),NOT(B87="n")),H87,0)</f>
        <v>0</v>
      </c>
      <c r="J87" s="220">
        <f>IF(OR(D87="m", C87="y"),H87,0)</f>
        <v>0</v>
      </c>
      <c r="K87" s="221">
        <f>IF(AND(J87&gt;0,C87="y"),H87,0)</f>
        <v>0</v>
      </c>
      <c r="L87" s="246" t="s">
        <v>138</v>
      </c>
      <c r="M87" s="223"/>
      <c r="N87" s="184"/>
      <c r="O87" s="770"/>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247"/>
      <c r="AZ87" s="247"/>
      <c r="BA87" s="247"/>
      <c r="BB87" s="247"/>
      <c r="BC87" s="247"/>
      <c r="BD87" s="247"/>
      <c r="BE87" s="247"/>
      <c r="BF87" s="247"/>
    </row>
    <row r="88" spans="1:58" s="184" customFormat="1" ht="18.75" customHeight="1">
      <c r="A88" s="214"/>
      <c r="B88" s="215"/>
      <c r="C88" s="249"/>
      <c r="D88" s="250"/>
      <c r="E88" s="251">
        <v>9</v>
      </c>
      <c r="F88" s="851" t="s">
        <v>139</v>
      </c>
      <c r="G88" s="967"/>
      <c r="H88" s="252">
        <v>2</v>
      </c>
      <c r="I88" s="209">
        <f>IF(AND(OR(A88="x", A88="p"),NOT(B88="n")),H88,0)</f>
        <v>0</v>
      </c>
      <c r="J88" s="220">
        <f>IF(OR(D88="m", C88="y"),H88,0)</f>
        <v>0</v>
      </c>
      <c r="K88" s="253">
        <f>IF(AND(J88&gt;0,C88="y"),H88,0)</f>
        <v>0</v>
      </c>
      <c r="L88" s="254" t="s">
        <v>140</v>
      </c>
      <c r="M88" s="158"/>
      <c r="O88" s="837" t="s">
        <v>141</v>
      </c>
      <c r="P88" s="837"/>
      <c r="Q88" s="837"/>
      <c r="R88" s="837"/>
      <c r="AR88" s="247"/>
      <c r="AS88" s="247"/>
      <c r="AT88" s="247"/>
      <c r="AU88" s="247"/>
      <c r="AV88" s="247"/>
      <c r="AW88" s="247"/>
      <c r="AX88" s="247"/>
    </row>
    <row r="89" spans="1:58" s="264" customFormat="1" ht="15">
      <c r="A89" s="255"/>
      <c r="B89" s="256"/>
      <c r="C89" s="257"/>
      <c r="D89" s="258"/>
      <c r="E89" s="251">
        <v>10</v>
      </c>
      <c r="F89" s="851" t="s">
        <v>142</v>
      </c>
      <c r="G89" s="967"/>
      <c r="H89" s="252">
        <v>1</v>
      </c>
      <c r="I89" s="259">
        <f>IF(AND(OR(A89="x", A89="p"),NOT(B89="n")),H89,0)</f>
        <v>0</v>
      </c>
      <c r="J89" s="260">
        <f>IF(OR(D89="m", C89="y"),H89,0)</f>
        <v>0</v>
      </c>
      <c r="K89" s="261">
        <f>IF(AND(J89&gt;0,C89="y"),H89,0)</f>
        <v>0</v>
      </c>
      <c r="L89" s="262" t="s">
        <v>143</v>
      </c>
      <c r="M89" s="223"/>
      <c r="N89" s="184"/>
      <c r="O89" s="202"/>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263"/>
      <c r="AZ89" s="263"/>
      <c r="BA89" s="263"/>
      <c r="BB89" s="263"/>
      <c r="BC89" s="263"/>
      <c r="BD89" s="263"/>
      <c r="BE89" s="263"/>
      <c r="BF89" s="263"/>
    </row>
    <row r="90" spans="1:58" s="185" customFormat="1" ht="15" customHeight="1">
      <c r="A90" s="203"/>
      <c r="B90" s="204"/>
      <c r="C90" s="205"/>
      <c r="D90" s="206"/>
      <c r="E90" s="207">
        <v>11</v>
      </c>
      <c r="F90" s="1129" t="s">
        <v>144</v>
      </c>
      <c r="G90" s="1042"/>
      <c r="H90" s="208">
        <v>2</v>
      </c>
      <c r="I90" s="243">
        <f>IF(AND(OR(A90="x", A90="p"),NOT(B90="n")),H90,0)</f>
        <v>0</v>
      </c>
      <c r="J90" s="265">
        <f>IF(OR(D90="m", C90="y"),H90,0)</f>
        <v>0</v>
      </c>
      <c r="K90" s="211">
        <f>IF(AND(J90&gt;0,C90="y"),H90,0)</f>
        <v>0</v>
      </c>
      <c r="L90" s="212" t="s">
        <v>143</v>
      </c>
      <c r="M90" s="213"/>
      <c r="N90" s="263"/>
      <c r="O90" s="202"/>
      <c r="P90" s="263"/>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184"/>
      <c r="AZ90" s="184"/>
      <c r="BA90" s="184"/>
      <c r="BB90" s="184"/>
      <c r="BC90" s="184"/>
      <c r="BD90" s="184"/>
      <c r="BE90" s="184"/>
      <c r="BF90" s="184"/>
    </row>
    <row r="91" spans="1:58" s="185" customFormat="1" ht="24.75" thickBot="1">
      <c r="A91" s="266"/>
      <c r="B91" s="267"/>
      <c r="C91" s="268"/>
      <c r="D91" s="269"/>
      <c r="E91" s="270">
        <v>12</v>
      </c>
      <c r="F91" s="1039" t="s">
        <v>713</v>
      </c>
      <c r="G91" s="1130"/>
      <c r="H91" s="271">
        <v>1</v>
      </c>
      <c r="I91" s="272">
        <f>IF(AND(OR(A91="x", A91="p"),NOT(B91="n")),H91,0)</f>
        <v>0</v>
      </c>
      <c r="J91" s="273">
        <f>IF(OR(D91="m", C91="y"),H91,0)</f>
        <v>0</v>
      </c>
      <c r="K91" s="253">
        <f>IF(AND(J91&gt;0,C91="y"),H91,0)</f>
        <v>0</v>
      </c>
      <c r="L91" s="274" t="s">
        <v>145</v>
      </c>
      <c r="M91" s="275"/>
      <c r="N91" s="184"/>
      <c r="O91" s="837" t="s">
        <v>146</v>
      </c>
      <c r="P91" s="837"/>
      <c r="Q91" s="837"/>
      <c r="R91" s="837"/>
      <c r="S91" s="837"/>
      <c r="T91" s="837"/>
      <c r="U91" s="837"/>
      <c r="V91" s="837"/>
      <c r="W91" s="837"/>
      <c r="X91" s="837"/>
      <c r="Y91" s="837"/>
      <c r="Z91" s="837"/>
      <c r="AA91" s="837"/>
      <c r="AB91" s="837"/>
      <c r="AC91" s="837"/>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row>
    <row r="92" spans="1:58" ht="15" customHeight="1" thickBot="1">
      <c r="A92" s="193"/>
      <c r="B92" s="194"/>
      <c r="C92" s="194" t="s">
        <v>147</v>
      </c>
      <c r="D92" s="276"/>
      <c r="E92" s="277"/>
      <c r="F92" s="278"/>
      <c r="G92" s="279"/>
      <c r="H92" s="280"/>
      <c r="I92" s="281"/>
      <c r="J92" s="282"/>
      <c r="K92" s="253"/>
      <c r="L92" s="283"/>
      <c r="M92" s="284"/>
      <c r="N92" s="184"/>
      <c r="O92" s="837" t="s">
        <v>148</v>
      </c>
      <c r="P92" s="837"/>
      <c r="Q92" s="837"/>
      <c r="R92" s="837"/>
    </row>
    <row r="93" spans="1:58" s="185" customFormat="1" ht="15">
      <c r="A93" s="203"/>
      <c r="B93" s="204"/>
      <c r="C93" s="205"/>
      <c r="D93" s="206"/>
      <c r="E93" s="207">
        <v>13</v>
      </c>
      <c r="F93" s="1123" t="s">
        <v>149</v>
      </c>
      <c r="G93" s="1124"/>
      <c r="H93" s="208">
        <v>1</v>
      </c>
      <c r="I93" s="243">
        <f>IF(AND(OR(A93="x", A93="p"),NOT(B93="n")),H93,0)</f>
        <v>0</v>
      </c>
      <c r="J93" s="210">
        <f>IF(OR(D93="m", C93="y"),H93,0)</f>
        <v>0</v>
      </c>
      <c r="K93" s="211">
        <f>IF(AND(J93&gt;0,C93="y"),H93,0)</f>
        <v>0</v>
      </c>
      <c r="L93" s="285" t="s">
        <v>91</v>
      </c>
      <c r="M93" s="213"/>
      <c r="N93" s="137"/>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row>
    <row r="94" spans="1:58" s="185" customFormat="1" ht="15">
      <c r="A94" s="214"/>
      <c r="B94" s="215"/>
      <c r="C94" s="216"/>
      <c r="D94" s="217"/>
      <c r="E94" s="286">
        <v>14</v>
      </c>
      <c r="F94" s="849" t="s">
        <v>150</v>
      </c>
      <c r="G94" s="1042"/>
      <c r="H94" s="219">
        <v>1</v>
      </c>
      <c r="I94" s="209">
        <f>IF(AND(OR(A94="x", A94="p"),NOT(B94="n")),H94,0)</f>
        <v>0</v>
      </c>
      <c r="J94" s="220">
        <f>IF(OR(D94="m", C94="y"),H94,0)</f>
        <v>0</v>
      </c>
      <c r="K94" s="253">
        <f>IF(AND(J94&gt;0,C94="y"),H94,0)</f>
        <v>0</v>
      </c>
      <c r="L94" s="222" t="s">
        <v>151</v>
      </c>
      <c r="M94" s="223"/>
      <c r="N94" s="184"/>
      <c r="O94" s="1125" t="s">
        <v>152</v>
      </c>
      <c r="P94" s="1125"/>
      <c r="Q94" s="1125"/>
      <c r="R94" s="1125"/>
      <c r="S94" s="1125"/>
      <c r="T94" s="1125"/>
      <c r="U94" s="1125"/>
      <c r="V94" s="1125"/>
      <c r="W94" s="1125"/>
      <c r="X94" s="1125"/>
      <c r="Y94" s="1125"/>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row>
    <row r="95" spans="1:58" s="185" customFormat="1" ht="15">
      <c r="A95" s="287"/>
      <c r="B95" s="288"/>
      <c r="C95" s="288"/>
      <c r="D95" s="289"/>
      <c r="E95" s="290">
        <v>15</v>
      </c>
      <c r="F95" s="899" t="s">
        <v>153</v>
      </c>
      <c r="G95" s="968"/>
      <c r="H95" s="271"/>
      <c r="I95" s="272"/>
      <c r="J95" s="273"/>
      <c r="K95" s="221"/>
      <c r="L95" s="274" t="s">
        <v>154</v>
      </c>
      <c r="M95" s="783"/>
      <c r="N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row>
    <row r="96" spans="1:58" s="185" customFormat="1" ht="15" customHeight="1">
      <c r="A96" s="291"/>
      <c r="B96" s="292"/>
      <c r="C96" s="293"/>
      <c r="D96" s="294"/>
      <c r="E96" s="295" t="s">
        <v>155</v>
      </c>
      <c r="F96" s="1043" t="s">
        <v>156</v>
      </c>
      <c r="G96" s="1126"/>
      <c r="H96" s="296">
        <v>1</v>
      </c>
      <c r="I96" s="297">
        <f>IF(AND(OR(A96="x", A96="p"),NOT(OR(B96="n", A97="x", A97="p", A98="x", A98="p"))),H96,0)</f>
        <v>0</v>
      </c>
      <c r="J96" s="298">
        <f>IF(AND(OR(D96="m", C96="y"),NOT(D97="m"),NOT(C97="y"),NOT(D98="m"),NOT(C98="y")),H96,0)</f>
        <v>0</v>
      </c>
      <c r="K96" s="221">
        <f>IF(AND(J96&gt;0,C96="y"),H96,0)</f>
        <v>0</v>
      </c>
      <c r="L96" s="285"/>
      <c r="M96" s="784"/>
      <c r="N96" s="184"/>
      <c r="O96" s="202"/>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row>
    <row r="97" spans="1:58" s="185" customFormat="1" ht="15" customHeight="1">
      <c r="A97" s="291"/>
      <c r="B97" s="292"/>
      <c r="C97" s="293"/>
      <c r="D97" s="294"/>
      <c r="E97" s="295" t="s">
        <v>157</v>
      </c>
      <c r="F97" s="1043" t="s">
        <v>158</v>
      </c>
      <c r="G97" s="1126"/>
      <c r="H97" s="299">
        <v>3</v>
      </c>
      <c r="I97" s="300">
        <f>IF(AND(OR(A97="x", A97="p"),NOT(OR(B97="n", A98="x", A98="p", A96="x", A96="p"))),H97,0)</f>
        <v>0</v>
      </c>
      <c r="J97" s="301">
        <f>IF(AND(OR(D97="m", C97="y"),NOT(D98="m"),NOT(C98="y"),NOT(D96="m"),NOT(C96="y")),H97,0)</f>
        <v>0</v>
      </c>
      <c r="K97" s="221">
        <f>IF(AND(J97&gt;0,C97="y"),H97,0)</f>
        <v>0</v>
      </c>
      <c r="L97" s="285"/>
      <c r="M97" s="784"/>
      <c r="N97" s="184"/>
      <c r="O97" s="1125" t="s">
        <v>159</v>
      </c>
      <c r="P97" s="1125"/>
      <c r="Q97" s="1125"/>
      <c r="R97" s="1125"/>
      <c r="S97" s="1125"/>
      <c r="T97" s="1125"/>
      <c r="U97" s="1125"/>
      <c r="V97" s="1125"/>
      <c r="W97" s="1125"/>
      <c r="X97" s="1125"/>
      <c r="Y97" s="1125"/>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row>
    <row r="98" spans="1:58" s="185" customFormat="1" ht="15" customHeight="1">
      <c r="A98" s="302"/>
      <c r="B98" s="303"/>
      <c r="C98" s="304"/>
      <c r="D98" s="305"/>
      <c r="E98" s="306" t="s">
        <v>160</v>
      </c>
      <c r="F98" s="984" t="s">
        <v>161</v>
      </c>
      <c r="G98" s="1127"/>
      <c r="H98" s="307">
        <v>5</v>
      </c>
      <c r="I98" s="308">
        <f>IF(AND(OR(A98="x", A98="p"),NOT(OR(B98="n", A97="x", A97="p", A96="x", A97="p"))),H98,0)</f>
        <v>0</v>
      </c>
      <c r="J98" s="309">
        <f>IF(AND(OR(D98="m", C98="y"),NOT(D97="m"),NOT(C97="y"),NOT(D96="m"),NOT(C96="y")),H98,0)</f>
        <v>0</v>
      </c>
      <c r="K98" s="221">
        <f>IF(AND(J98&gt;0,C98="y"),H98,0)</f>
        <v>0</v>
      </c>
      <c r="L98" s="233"/>
      <c r="M98" s="809"/>
      <c r="N98" s="184"/>
      <c r="O98" s="202"/>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row>
    <row r="99" spans="1:58" s="185" customFormat="1" ht="15" customHeight="1">
      <c r="A99" s="203"/>
      <c r="B99" s="204"/>
      <c r="C99" s="205"/>
      <c r="D99" s="206"/>
      <c r="E99" s="207">
        <v>16</v>
      </c>
      <c r="F99" s="851" t="s">
        <v>162</v>
      </c>
      <c r="G99" s="1042"/>
      <c r="H99" s="208">
        <v>1</v>
      </c>
      <c r="I99" s="243">
        <f>IF(AND(OR(A99="x", A99="p"),NOT(B99="n")),H99,0)</f>
        <v>0</v>
      </c>
      <c r="J99" s="265">
        <f>IF(AND(OR(D99="m", C99="y")),H99,0)</f>
        <v>0</v>
      </c>
      <c r="K99" s="211">
        <f>IF(AND(J99&gt;0,C99="y"),H99,0)</f>
        <v>0</v>
      </c>
      <c r="L99" s="212" t="s">
        <v>88</v>
      </c>
      <c r="M99" s="213"/>
      <c r="N99" s="184"/>
      <c r="O99" s="202"/>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AZ99" s="184"/>
      <c r="BA99" s="184"/>
      <c r="BB99" s="184"/>
      <c r="BC99" s="184"/>
      <c r="BD99" s="184"/>
      <c r="BE99" s="184"/>
      <c r="BF99" s="184"/>
    </row>
    <row r="100" spans="1:58" s="185" customFormat="1" ht="15">
      <c r="A100" s="214"/>
      <c r="B100" s="215"/>
      <c r="C100" s="216"/>
      <c r="D100" s="217"/>
      <c r="E100" s="286">
        <v>17</v>
      </c>
      <c r="F100" s="849" t="s">
        <v>163</v>
      </c>
      <c r="G100" s="1042"/>
      <c r="H100" s="219">
        <v>2</v>
      </c>
      <c r="I100" s="209">
        <f>IF(AND(OR(A100="x", A100="p"),NOT(OR(B100="n"))),H100,0)</f>
        <v>0</v>
      </c>
      <c r="J100" s="310">
        <f>IF(AND(OR(D100="m", C100="y")),H100,0)</f>
        <v>0</v>
      </c>
      <c r="K100" s="253">
        <f>IF(AND(J100&gt;0,C100="y"),H100,0)</f>
        <v>0</v>
      </c>
      <c r="L100" s="222" t="s">
        <v>88</v>
      </c>
      <c r="M100" s="223"/>
      <c r="N100" s="184"/>
      <c r="O100" s="202"/>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4"/>
      <c r="BA100" s="184"/>
      <c r="BB100" s="184"/>
      <c r="BC100" s="184"/>
      <c r="BD100" s="184"/>
      <c r="BE100" s="184"/>
      <c r="BF100" s="184"/>
    </row>
    <row r="101" spans="1:58" s="185" customFormat="1" ht="15">
      <c r="A101" s="287"/>
      <c r="B101" s="288"/>
      <c r="C101" s="288"/>
      <c r="D101" s="289"/>
      <c r="E101" s="290">
        <v>18</v>
      </c>
      <c r="F101" s="805" t="s">
        <v>164</v>
      </c>
      <c r="G101" s="968"/>
      <c r="H101" s="271"/>
      <c r="I101" s="272"/>
      <c r="J101" s="273"/>
      <c r="K101" s="253"/>
      <c r="L101" s="779" t="s">
        <v>165</v>
      </c>
      <c r="M101" s="783"/>
      <c r="N101" s="184"/>
      <c r="O101" s="202"/>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row>
    <row r="102" spans="1:58" s="185" customFormat="1" ht="21.75" customHeight="1">
      <c r="A102" s="291"/>
      <c r="B102" s="292"/>
      <c r="C102" s="293"/>
      <c r="D102" s="294"/>
      <c r="E102" s="295" t="s">
        <v>155</v>
      </c>
      <c r="F102" s="1043" t="s">
        <v>166</v>
      </c>
      <c r="G102" s="962"/>
      <c r="H102" s="208">
        <v>1</v>
      </c>
      <c r="I102" s="243">
        <f>IF(AND(OR(A102="x", A102="p"),NOT(OR(B102="n", A103="x", A103="p", A104="x", A104="p", A105="x", A105="p"))),H102,0)</f>
        <v>0</v>
      </c>
      <c r="J102" s="265">
        <f>IF(AND(OR(D102="m", C102="y"),NOT(D103="m"),NOT(C103="y"),NOT(D104="m"),NOT(C104="y"), NOT(D105="m"),NOT(C105="y")),H102,0)</f>
        <v>0</v>
      </c>
      <c r="K102" s="253">
        <f>IF(AND(J102&gt;0,C102="y"),H102,0)</f>
        <v>0</v>
      </c>
      <c r="L102" s="780"/>
      <c r="M102" s="784"/>
      <c r="N102" s="184"/>
      <c r="O102" s="202"/>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row>
    <row r="103" spans="1:58" s="185" customFormat="1" ht="15" customHeight="1">
      <c r="A103" s="203"/>
      <c r="B103" s="204"/>
      <c r="C103" s="205"/>
      <c r="D103" s="206"/>
      <c r="E103" s="295" t="s">
        <v>157</v>
      </c>
      <c r="F103" s="1043" t="s">
        <v>167</v>
      </c>
      <c r="G103" s="962"/>
      <c r="H103" s="299">
        <v>2</v>
      </c>
      <c r="I103" s="300">
        <f>IF(AND(OR(A103="x", A103="p"),NOT(OR(B103="n", A102="x", A102="p", A104="x", A104="p", A105="x", A105="p"))),H103,0)</f>
        <v>0</v>
      </c>
      <c r="J103" s="301">
        <f>IF(AND(OR(D103="m", C103="y"),NOT(D104="m"),NOT(C104="y"),NOT(D102="m"),NOT(C102="y"), NOT(D105="m"),NOT(C105="y")),H103,0)</f>
        <v>0</v>
      </c>
      <c r="K103" s="253">
        <f>IF(AND(J103&gt;0,C103="y"),H103,0)</f>
        <v>0</v>
      </c>
      <c r="L103" s="780"/>
      <c r="M103" s="784"/>
      <c r="N103" s="184"/>
      <c r="O103" s="202"/>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row>
    <row r="104" spans="1:58" s="185" customFormat="1" ht="27" customHeight="1">
      <c r="A104" s="311"/>
      <c r="B104" s="312"/>
      <c r="C104" s="313"/>
      <c r="D104" s="314"/>
      <c r="E104" s="295" t="s">
        <v>160</v>
      </c>
      <c r="F104" s="1043" t="s">
        <v>168</v>
      </c>
      <c r="G104" s="962"/>
      <c r="H104" s="242">
        <v>3</v>
      </c>
      <c r="I104" s="300">
        <f>IF(AND(OR(A104="x", A104="p"),NOT(OR(B104="n", A102="x", A102="p", A103="x", A103="p",  A105="x", A105="p"))),H104,0)</f>
        <v>0</v>
      </c>
      <c r="J104" s="301">
        <f>IF(AND(OR(D104="m", C104="y"),NOT(D102="m"),NOT(C102="y"),NOT(D103="m"),NOT(C103="y"), NOT(D105="m"),NOT(C105="y")),H104,0)</f>
        <v>0</v>
      </c>
      <c r="K104" s="211">
        <f>IF(AND(J104&gt;0,C104="y"),H104,0)</f>
        <v>0</v>
      </c>
      <c r="L104" s="780"/>
      <c r="M104" s="784"/>
      <c r="N104" s="184"/>
      <c r="O104" s="202"/>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row>
    <row r="105" spans="1:58" s="185" customFormat="1" ht="30" customHeight="1">
      <c r="A105" s="302"/>
      <c r="B105" s="303"/>
      <c r="C105" s="304"/>
      <c r="D105" s="305"/>
      <c r="E105" s="306" t="s">
        <v>169</v>
      </c>
      <c r="F105" s="984" t="s">
        <v>170</v>
      </c>
      <c r="G105" s="985"/>
      <c r="H105" s="307">
        <v>4</v>
      </c>
      <c r="I105" s="230">
        <f>IF(AND(OR(A105="x", A105="p"),NOT(OR(B105="n", A103="x", A103="p", A104="x", A104="p",  A102="x", A102="p"))),H105,0)</f>
        <v>0</v>
      </c>
      <c r="J105" s="315">
        <f>IF(AND(OR(D105="m", C105="y"),NOT(D103="m"),NOT(C103="y"),NOT(D104="m"),NOT(C104="y"), NOT(D102="m"),NOT(C102="y")),H105,0)</f>
        <v>0</v>
      </c>
      <c r="K105" s="316">
        <f>IF(AND(J105&gt;0,C105="y"),H105,0)</f>
        <v>0</v>
      </c>
      <c r="L105" s="233"/>
      <c r="M105" s="785"/>
      <c r="N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row>
    <row r="106" spans="1:58" s="185" customFormat="1" ht="15.75" thickBot="1">
      <c r="A106" s="317"/>
      <c r="B106" s="318"/>
      <c r="C106" s="319"/>
      <c r="D106" s="320"/>
      <c r="E106" s="321">
        <v>19</v>
      </c>
      <c r="F106" s="1119" t="s">
        <v>171</v>
      </c>
      <c r="G106" s="1120"/>
      <c r="H106" s="219">
        <v>2</v>
      </c>
      <c r="I106" s="209">
        <f>IF(AND(OR(A106="x", A106="p"),NOT(B106="n")),H106,0)</f>
        <v>0</v>
      </c>
      <c r="J106" s="220">
        <f>IF(OR(D106="m", C106="y"),H106,0)</f>
        <v>0</v>
      </c>
      <c r="K106" s="253">
        <f>IF(AND(J106&gt;0,C106="y"),H106,0)</f>
        <v>0</v>
      </c>
      <c r="L106" s="274" t="s">
        <v>172</v>
      </c>
      <c r="M106" s="275"/>
      <c r="N106" s="184"/>
      <c r="O106" s="770" t="s">
        <v>173</v>
      </c>
      <c r="P106" s="770"/>
      <c r="Q106" s="770"/>
      <c r="R106" s="770"/>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row>
    <row r="107" spans="1:58" ht="15" customHeight="1" thickBot="1">
      <c r="A107" s="193"/>
      <c r="B107" s="194"/>
      <c r="C107" s="194"/>
      <c r="D107" s="195" t="s">
        <v>174</v>
      </c>
      <c r="E107" s="196"/>
      <c r="F107" s="322"/>
      <c r="G107" s="323"/>
      <c r="H107" s="199"/>
      <c r="I107" s="200"/>
      <c r="J107" s="201"/>
      <c r="K107" s="201"/>
      <c r="L107" s="833"/>
      <c r="M107" s="834"/>
      <c r="N107" s="184"/>
      <c r="O107" s="202"/>
    </row>
    <row r="108" spans="1:58" s="185" customFormat="1" ht="30.75" customHeight="1">
      <c r="A108" s="287"/>
      <c r="B108" s="288"/>
      <c r="C108" s="288"/>
      <c r="D108" s="289"/>
      <c r="E108" s="290">
        <v>20</v>
      </c>
      <c r="F108" s="1121" t="s">
        <v>175</v>
      </c>
      <c r="G108" s="1122"/>
      <c r="H108" s="271"/>
      <c r="I108" s="272"/>
      <c r="J108" s="273"/>
      <c r="K108" s="253"/>
      <c r="L108" s="807" t="s">
        <v>176</v>
      </c>
      <c r="M108" s="784"/>
      <c r="N108" s="137"/>
      <c r="O108" s="800" t="s">
        <v>121</v>
      </c>
      <c r="P108" s="800"/>
      <c r="Q108" s="800"/>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row>
    <row r="109" spans="1:58" s="185" customFormat="1" ht="15" customHeight="1">
      <c r="A109" s="291"/>
      <c r="B109" s="292"/>
      <c r="C109" s="293"/>
      <c r="D109" s="294"/>
      <c r="E109" s="295" t="s">
        <v>155</v>
      </c>
      <c r="F109" s="1043" t="s">
        <v>177</v>
      </c>
      <c r="G109" s="962"/>
      <c r="H109" s="208">
        <v>2</v>
      </c>
      <c r="I109" s="243">
        <f>IF(AND(OR(A109="x", A109="p"),NOT(OR(B109="n", A110="x", A110="p", A111="x", A111="p"))),H109,0)</f>
        <v>0</v>
      </c>
      <c r="J109" s="265">
        <f>IF(AND(OR(D109="m", C109="y"),NOT(D110="m"),NOT(C110="y"),NOT(D111="m"),NOT(C111="y")),H109,0)</f>
        <v>0</v>
      </c>
      <c r="K109" s="253">
        <f>IF(AND(J109&gt;0,C109="y"),H109,0)</f>
        <v>0</v>
      </c>
      <c r="L109" s="807"/>
      <c r="M109" s="784"/>
      <c r="N109" s="184"/>
      <c r="O109" s="837" t="s">
        <v>178</v>
      </c>
      <c r="P109" s="837"/>
      <c r="Q109" s="837"/>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row>
    <row r="110" spans="1:58" s="185" customFormat="1" ht="15" customHeight="1">
      <c r="A110" s="291"/>
      <c r="B110" s="292"/>
      <c r="C110" s="293"/>
      <c r="D110" s="294"/>
      <c r="E110" s="295" t="s">
        <v>157</v>
      </c>
      <c r="F110" s="1098" t="s">
        <v>179</v>
      </c>
      <c r="G110" s="962"/>
      <c r="H110" s="299">
        <v>3</v>
      </c>
      <c r="I110" s="300">
        <f>IF(AND(OR(A110="x", A110="p"),NOT(OR(B110="n", A109="x", A109="p", A111="x", A111="p"))),H110,0)</f>
        <v>0</v>
      </c>
      <c r="J110" s="301">
        <f>IF(AND(OR(D110="m", C110="y"),NOT(D111="m"),NOT(C111="y"),NOT(D109="m"),NOT(C109="y")),H110,0)</f>
        <v>0</v>
      </c>
      <c r="K110" s="253">
        <f>IF(AND(J110&gt;0,C110="y"),H110,0)</f>
        <v>0</v>
      </c>
      <c r="L110" s="780"/>
      <c r="M110" s="784"/>
      <c r="N110" s="184"/>
      <c r="O110" s="837" t="s">
        <v>180</v>
      </c>
      <c r="P110" s="837"/>
      <c r="Q110" s="837"/>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row>
    <row r="111" spans="1:58" s="185" customFormat="1" ht="15">
      <c r="A111" s="237"/>
      <c r="B111" s="238"/>
      <c r="C111" s="239"/>
      <c r="D111" s="240"/>
      <c r="E111" s="306" t="s">
        <v>160</v>
      </c>
      <c r="F111" s="1079" t="s">
        <v>181</v>
      </c>
      <c r="G111" s="985"/>
      <c r="H111" s="242">
        <v>4</v>
      </c>
      <c r="I111" s="243">
        <f>IF(AND(OR(A111="x", A111="p"),NOT(OR(B111="n", A109="x", A109="p", A110="x", A110="p"))),H111,0)</f>
        <v>0</v>
      </c>
      <c r="J111" s="265">
        <f>IF(AND(OR(D111="m", C111="y"),NOT(D109="m"),NOT(C109="y"),NOT(D110="m"),NOT(C110="y")),H111,0)</f>
        <v>0</v>
      </c>
      <c r="K111" s="253">
        <f>IF(AND(J111&gt;0,C111="y"),H111,0)</f>
        <v>0</v>
      </c>
      <c r="L111" s="780"/>
      <c r="M111" s="809"/>
      <c r="N111" s="184"/>
      <c r="O111" s="776" t="s">
        <v>182</v>
      </c>
      <c r="P111" s="776"/>
      <c r="Q111" s="776"/>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row>
    <row r="112" spans="1:58" s="185" customFormat="1" ht="15">
      <c r="A112" s="317"/>
      <c r="B112" s="318"/>
      <c r="C112" s="319"/>
      <c r="D112" s="320"/>
      <c r="E112" s="321">
        <v>21</v>
      </c>
      <c r="F112" s="1114" t="s">
        <v>183</v>
      </c>
      <c r="G112" s="1042"/>
      <c r="H112" s="219">
        <v>1</v>
      </c>
      <c r="I112" s="209">
        <f>IF(AND(OR(A112="x", A112="p"),NOT(B112="n")),H112,0)</f>
        <v>0</v>
      </c>
      <c r="J112" s="220">
        <f>IF(OR(D112="m", C112="y"),H112,0)</f>
        <v>0</v>
      </c>
      <c r="K112" s="253">
        <f>IF(AND(J112&gt;0,C112="y"),H112,0)</f>
        <v>0</v>
      </c>
      <c r="L112" s="274" t="s">
        <v>88</v>
      </c>
      <c r="M112" s="275"/>
      <c r="N112" s="184"/>
      <c r="O112" s="770"/>
      <c r="P112" s="770"/>
      <c r="Q112" s="770"/>
      <c r="R112" s="770"/>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row>
    <row r="113" spans="1:58" s="185" customFormat="1" ht="30.6" customHeight="1" thickBot="1">
      <c r="A113" s="214"/>
      <c r="B113" s="215"/>
      <c r="C113" s="216"/>
      <c r="D113" s="217"/>
      <c r="E113" s="251">
        <v>22</v>
      </c>
      <c r="F113" s="1115" t="s">
        <v>184</v>
      </c>
      <c r="G113" s="1116"/>
      <c r="H113" s="324" t="s">
        <v>185</v>
      </c>
      <c r="I113" s="209">
        <f>IF(AND(OR(A113="x", A113="p"),NOT(B113="n"), H113&lt;=7),H113,0)</f>
        <v>0</v>
      </c>
      <c r="J113" s="220">
        <f>IF(AND(OR(D113="m", C113="y"),H113&lt;=7),H113,0)</f>
        <v>0</v>
      </c>
      <c r="K113" s="253">
        <f>IF(AND(J113&gt;0,C113="y"),H113,0)</f>
        <v>0</v>
      </c>
      <c r="L113" s="246" t="s">
        <v>186</v>
      </c>
      <c r="M113" s="223"/>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row>
    <row r="114" spans="1:58" ht="21" customHeight="1" thickTop="1" thickBot="1">
      <c r="A114" s="325"/>
      <c r="B114" s="326"/>
      <c r="C114" s="326"/>
      <c r="D114" s="327" t="s">
        <v>187</v>
      </c>
      <c r="E114" s="328"/>
      <c r="F114" s="329"/>
      <c r="G114" s="330"/>
      <c r="H114" s="331"/>
      <c r="I114" s="332">
        <f>SUM(I78:I113)</f>
        <v>0</v>
      </c>
      <c r="J114" s="333">
        <f>SUM(J78:J113)</f>
        <v>0</v>
      </c>
      <c r="K114" s="334">
        <f>SUM(K78:K113)</f>
        <v>0</v>
      </c>
      <c r="L114" s="335"/>
      <c r="M114" s="336"/>
      <c r="N114" s="184"/>
    </row>
    <row r="115" spans="1:58" ht="29.25" customHeight="1" thickTop="1" thickBot="1">
      <c r="A115" s="795" t="s">
        <v>40</v>
      </c>
      <c r="B115" s="795"/>
      <c r="C115" s="795"/>
      <c r="D115" s="795"/>
      <c r="E115" s="795"/>
      <c r="F115" s="795"/>
      <c r="G115" s="795"/>
      <c r="H115" s="795"/>
      <c r="I115" s="795"/>
      <c r="J115" s="795"/>
      <c r="K115" s="795"/>
      <c r="L115" s="795"/>
      <c r="M115" s="795"/>
      <c r="O115" s="202"/>
    </row>
    <row r="116" spans="1:58" ht="20.25" hidden="1" customHeight="1">
      <c r="A116" s="1117"/>
      <c r="B116" s="1117"/>
      <c r="C116" s="1117"/>
      <c r="D116" s="1117"/>
      <c r="E116" s="1117"/>
      <c r="F116" s="1117"/>
      <c r="G116" s="1117"/>
      <c r="H116" s="1117"/>
      <c r="I116" s="1117"/>
      <c r="J116" s="1117"/>
      <c r="K116" s="1117"/>
      <c r="L116" s="1117"/>
      <c r="M116" s="1117"/>
    </row>
    <row r="117" spans="1:58" ht="20.25" hidden="1" customHeight="1" thickBot="1">
      <c r="A117" s="1118"/>
      <c r="B117" s="1118"/>
      <c r="C117" s="1118"/>
      <c r="D117" s="1118"/>
      <c r="E117" s="1118"/>
      <c r="F117" s="1118"/>
      <c r="G117" s="1118"/>
      <c r="H117" s="1118"/>
      <c r="I117" s="1118"/>
      <c r="J117" s="1118"/>
      <c r="K117" s="1118"/>
      <c r="L117" s="1118"/>
      <c r="M117" s="1118"/>
    </row>
    <row r="118" spans="1:58" ht="18.75" customHeight="1" thickBot="1">
      <c r="A118" s="817" t="s">
        <v>104</v>
      </c>
      <c r="B118" s="818"/>
      <c r="C118" s="818"/>
      <c r="D118" s="818"/>
      <c r="E118" s="818"/>
      <c r="F118" s="818"/>
      <c r="G118" s="818"/>
      <c r="H118" s="818"/>
      <c r="I118" s="818"/>
      <c r="J118" s="818"/>
      <c r="K118" s="818"/>
      <c r="L118" s="818"/>
      <c r="M118" s="819"/>
    </row>
    <row r="119" spans="1:58" s="338" customFormat="1" ht="15" customHeight="1">
      <c r="A119" s="179"/>
      <c r="B119" s="180"/>
      <c r="C119" s="181"/>
      <c r="D119" s="182"/>
      <c r="E119" s="1108" t="s">
        <v>188</v>
      </c>
      <c r="F119" s="1108"/>
      <c r="G119" s="1109"/>
      <c r="H119" s="1110" t="s">
        <v>106</v>
      </c>
      <c r="I119" s="1111" t="s">
        <v>107</v>
      </c>
      <c r="J119" s="1112"/>
      <c r="K119" s="337"/>
      <c r="L119" s="1113" t="s">
        <v>108</v>
      </c>
      <c r="M119" s="830" t="s">
        <v>189</v>
      </c>
      <c r="N119" s="137"/>
      <c r="O119" s="138"/>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row>
    <row r="120" spans="1:58" s="338" customFormat="1" ht="14.25" customHeight="1" thickBot="1">
      <c r="A120" s="186" t="s">
        <v>110</v>
      </c>
      <c r="B120" s="187" t="s">
        <v>111</v>
      </c>
      <c r="C120" s="188" t="s">
        <v>112</v>
      </c>
      <c r="D120" s="189" t="s">
        <v>113</v>
      </c>
      <c r="E120" s="1020"/>
      <c r="F120" s="1020"/>
      <c r="G120" s="1021"/>
      <c r="H120" s="825"/>
      <c r="I120" s="339" t="s">
        <v>114</v>
      </c>
      <c r="J120" s="340" t="s">
        <v>115</v>
      </c>
      <c r="K120" s="192"/>
      <c r="L120" s="829"/>
      <c r="M120" s="831"/>
      <c r="N120" s="137"/>
      <c r="O120" s="138"/>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row>
    <row r="121" spans="1:58" s="346" customFormat="1" ht="14.25" customHeight="1" thickBot="1">
      <c r="A121" s="193"/>
      <c r="B121" s="194"/>
      <c r="C121" s="194"/>
      <c r="D121" s="276" t="s">
        <v>190</v>
      </c>
      <c r="E121" s="196"/>
      <c r="F121" s="197"/>
      <c r="G121" s="341"/>
      <c r="H121" s="342"/>
      <c r="I121" s="343"/>
      <c r="J121" s="344"/>
      <c r="K121" s="345"/>
      <c r="L121" s="833"/>
      <c r="M121" s="834"/>
      <c r="N121" s="137"/>
      <c r="O121" s="138"/>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row>
    <row r="122" spans="1:58" s="185" customFormat="1" ht="56.25" customHeight="1" thickBot="1">
      <c r="A122" s="936"/>
      <c r="B122" s="938"/>
      <c r="C122" s="940"/>
      <c r="D122" s="942"/>
      <c r="E122" s="1105">
        <v>1</v>
      </c>
      <c r="F122" s="862" t="s">
        <v>191</v>
      </c>
      <c r="G122" s="1107"/>
      <c r="H122" s="930" t="s">
        <v>125</v>
      </c>
      <c r="I122" s="867">
        <f>IF(AND(A122="p",ISNUMBER(F123),F123&gt;0), MIN(10,ROUNDDOWN(F123/10,0)),0)</f>
        <v>0</v>
      </c>
      <c r="J122" s="1101">
        <f>IF(AND(OR(C122="y",D122="m"),ISNUMBER(F123),F123&gt;0,NOT(B122="n")), MIN(10,ROUNDDOWN(F123/10,0)),0)</f>
        <v>0</v>
      </c>
      <c r="K122" s="1103">
        <f>IF(AND(OR(C122="y"),ISNUMBER(F123),F123&gt;0), MIN(10,ROUNDDOWN(F123/10,0)),0)</f>
        <v>0</v>
      </c>
      <c r="L122" s="1104" t="s">
        <v>10</v>
      </c>
      <c r="M122" s="783"/>
      <c r="N122" s="137"/>
      <c r="O122" s="837" t="s">
        <v>192</v>
      </c>
      <c r="P122" s="837"/>
      <c r="Q122" s="837"/>
      <c r="R122" s="837"/>
      <c r="S122" s="837"/>
      <c r="T122" s="837"/>
      <c r="U122" s="837"/>
      <c r="V122" s="837"/>
      <c r="W122" s="837"/>
      <c r="X122" s="837"/>
      <c r="Y122" s="837"/>
      <c r="Z122" s="837"/>
      <c r="AA122" s="837"/>
      <c r="AB122" s="837"/>
      <c r="AC122" s="837"/>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row>
    <row r="123" spans="1:58" s="185" customFormat="1" ht="15" thickBot="1">
      <c r="A123" s="916"/>
      <c r="B123" s="918"/>
      <c r="C123" s="918"/>
      <c r="D123" s="921"/>
      <c r="E123" s="1106"/>
      <c r="F123" s="235">
        <v>0</v>
      </c>
      <c r="G123" s="236" t="s">
        <v>193</v>
      </c>
      <c r="H123" s="1100"/>
      <c r="I123" s="868"/>
      <c r="J123" s="1102"/>
      <c r="K123" s="935"/>
      <c r="L123" s="785"/>
      <c r="M123" s="785"/>
      <c r="N123" s="184"/>
      <c r="O123" s="770"/>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row>
    <row r="124" spans="1:58" s="185" customFormat="1" ht="15">
      <c r="A124" s="287"/>
      <c r="B124" s="288"/>
      <c r="C124" s="288"/>
      <c r="D124" s="289"/>
      <c r="E124" s="290">
        <v>2</v>
      </c>
      <c r="F124" s="1098" t="s">
        <v>194</v>
      </c>
      <c r="G124" s="1099"/>
      <c r="H124" s="271"/>
      <c r="I124" s="272"/>
      <c r="J124" s="273"/>
      <c r="K124" s="253"/>
      <c r="L124" s="779" t="s">
        <v>88</v>
      </c>
      <c r="M124" s="1026" t="s">
        <v>10</v>
      </c>
      <c r="N124" s="184"/>
      <c r="O124" s="202"/>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row>
    <row r="125" spans="1:58" s="185" customFormat="1" ht="15" customHeight="1">
      <c r="A125" s="291"/>
      <c r="B125" s="292"/>
      <c r="C125" s="293"/>
      <c r="D125" s="294"/>
      <c r="E125" s="295" t="s">
        <v>155</v>
      </c>
      <c r="F125" s="1043" t="s">
        <v>195</v>
      </c>
      <c r="G125" s="962"/>
      <c r="H125" s="296">
        <v>1</v>
      </c>
      <c r="I125" s="297">
        <f>IF(AND(OR(A125="x", A125="p"),NOT(OR(B125="n", A126="x", A126="p", A127="x", A127="p", A128="x", A128="p", A129="x", A129="p"))),H125,0)</f>
        <v>0</v>
      </c>
      <c r="J125" s="298">
        <f>IF(AND(OR(D125="m", C125="y"),NOT(D126="m"),NOT(C126="y"),NOT(D127="m"),NOT(C127="y"), NOT(D128="m"), NOT(C128="y"), NOT(D129="m"),NOT(C129="y")),H125,0)</f>
        <v>0</v>
      </c>
      <c r="K125" s="253">
        <f>IF(AND(J125&gt;0,C125="y"),H125,0)</f>
        <v>0</v>
      </c>
      <c r="L125" s="780"/>
      <c r="M125" s="1010"/>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row>
    <row r="126" spans="1:58" s="185" customFormat="1" ht="15" customHeight="1">
      <c r="A126" s="203"/>
      <c r="B126" s="204"/>
      <c r="C126" s="205"/>
      <c r="D126" s="206"/>
      <c r="E126" s="295" t="s">
        <v>157</v>
      </c>
      <c r="F126" s="1043" t="s">
        <v>196</v>
      </c>
      <c r="G126" s="962"/>
      <c r="H126" s="208">
        <v>2</v>
      </c>
      <c r="I126" s="300">
        <f>IF(AND(OR(A126="x", A126="p"),NOT(OR(B126="n", A125="x", A125="p", A127="x", A127="p", A128="x", A128="p", A129="x", A129="p"))),H126,0)</f>
        <v>0</v>
      </c>
      <c r="J126" s="301">
        <f>IF(AND(OR(D126="m", C126="y"),NOT(D125="m"),NOT(C125="y"),NOT(D127="m"),NOT(C127="y"), NOT(D128="m"), NOT(C128="y"), NOT(D129="m"),NOT(C129="y")),H125,0)</f>
        <v>0</v>
      </c>
      <c r="K126" s="253">
        <f>IF(AND(J126&gt;0,C126="y"),H126,0)</f>
        <v>0</v>
      </c>
      <c r="L126" s="780"/>
      <c r="M126" s="1010"/>
      <c r="N126" s="184"/>
      <c r="O126" s="837" t="s">
        <v>197</v>
      </c>
      <c r="P126" s="837"/>
      <c r="Q126" s="837"/>
      <c r="R126" s="837"/>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row>
    <row r="127" spans="1:58" s="185" customFormat="1" ht="15" customHeight="1">
      <c r="A127" s="237"/>
      <c r="B127" s="238"/>
      <c r="C127" s="239"/>
      <c r="D127" s="240"/>
      <c r="E127" s="295" t="s">
        <v>160</v>
      </c>
      <c r="F127" s="1043" t="s">
        <v>198</v>
      </c>
      <c r="G127" s="962"/>
      <c r="H127" s="242">
        <v>3</v>
      </c>
      <c r="I127" s="300">
        <f>IF(AND(OR(A127="x", A127="p"),NOT(OR(B127="n", A125="x", A125="p", A126="x", A126="p", A128="x", A128="p", A129="x", A129="p"))),H127,0)</f>
        <v>0</v>
      </c>
      <c r="J127" s="301">
        <f>IF(AND(OR(D127="m",C127="y"),NOT(D125="m"),NOT(C125="y"),NOT(D126="m"),NOT(C126="y"),NOT(C128="y"),NOT(D128="m"),NOT(D129="m"),NOT(C129="y")),H127,0)</f>
        <v>0</v>
      </c>
      <c r="K127" s="253">
        <f>IF(AND(J127&gt;0,C127="y"),H127,0)</f>
        <v>0</v>
      </c>
      <c r="L127" s="780"/>
      <c r="M127" s="1010"/>
      <c r="N127" s="184"/>
      <c r="O127" s="202"/>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row>
    <row r="128" spans="1:58" s="185" customFormat="1" ht="15" customHeight="1">
      <c r="A128" s="237"/>
      <c r="B128" s="238"/>
      <c r="C128" s="239"/>
      <c r="D128" s="240"/>
      <c r="E128" s="295" t="s">
        <v>169</v>
      </c>
      <c r="F128" s="974" t="s">
        <v>199</v>
      </c>
      <c r="G128" s="975"/>
      <c r="H128" s="242">
        <v>4</v>
      </c>
      <c r="I128" s="300">
        <f>IF(AND(OR(A128="x", A128="p"),NOT(OR(B128="n", A125="x", A125="p", A126="x", A126="p", A127="x", A127="p", A129="x", A129="p"))),H128,0)</f>
        <v>0</v>
      </c>
      <c r="J128" s="301">
        <f>IF(AND(OR(D128="m",C128="y"),NOT(D125="m"),NOT(C125="y"),NOT(D126="m"),NOT(C126="y"),NOT(C127="y"),NOT(D127="m"),NOT(D129="m"),NOT(C129="y")),H128,0)</f>
        <v>0</v>
      </c>
      <c r="K128" s="253">
        <f>IF(AND(J128&gt;0,C128="y"),H128,0)</f>
        <v>0</v>
      </c>
      <c r="L128" s="780"/>
      <c r="M128" s="1010"/>
      <c r="N128" s="184"/>
      <c r="O128" s="202"/>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row>
    <row r="129" spans="1:58" s="185" customFormat="1" ht="15" customHeight="1">
      <c r="A129" s="302"/>
      <c r="B129" s="303"/>
      <c r="C129" s="304"/>
      <c r="D129" s="305"/>
      <c r="E129" s="306" t="s">
        <v>200</v>
      </c>
      <c r="F129" s="984" t="s">
        <v>201</v>
      </c>
      <c r="G129" s="985"/>
      <c r="H129" s="307">
        <v>6</v>
      </c>
      <c r="I129" s="308">
        <f>IF(AND(OR(A129="x", A129="p"),NOT(OR(B129="n", A126="x", A126="p", A127="x", A127="p", A128="x", A128="p", A125="x", A125="p"))),H129,0)</f>
        <v>0</v>
      </c>
      <c r="J129" s="309">
        <f>IF(AND(OR(D129="m", C129="y"),NOT(D126="m"),NOT(C126="y"),NOT(D127="m"),NOT(C127="y"), NOT(D125="m"),NOT(C125="y"),NOT(D128="m"),NOT(C128="y")),H129,0)</f>
        <v>0</v>
      </c>
      <c r="K129" s="253">
        <f>IF(AND(J129&gt;0,C129="y"),H129,0)</f>
        <v>0</v>
      </c>
      <c r="L129" s="782"/>
      <c r="M129" s="785"/>
      <c r="N129" s="184"/>
      <c r="O129" s="202"/>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row>
    <row r="130" spans="1:58" s="264" customFormat="1" ht="15">
      <c r="A130" s="347"/>
      <c r="B130" s="348"/>
      <c r="C130" s="348"/>
      <c r="D130" s="349"/>
      <c r="E130" s="350">
        <v>3</v>
      </c>
      <c r="F130" s="897" t="s">
        <v>202</v>
      </c>
      <c r="G130" s="983"/>
      <c r="H130" s="208"/>
      <c r="I130" s="272"/>
      <c r="J130" s="273"/>
      <c r="K130" s="221"/>
      <c r="L130" s="351"/>
      <c r="M130" s="783"/>
      <c r="N130" s="184"/>
      <c r="O130" s="352"/>
      <c r="P130" s="263"/>
      <c r="Q130" s="263"/>
      <c r="R130" s="263"/>
      <c r="S130" s="263"/>
      <c r="T130" s="263"/>
      <c r="U130" s="263"/>
      <c r="V130" s="263"/>
      <c r="W130" s="263"/>
      <c r="X130" s="263"/>
      <c r="Y130" s="263"/>
      <c r="Z130" s="263"/>
      <c r="AA130" s="263"/>
      <c r="AB130" s="263"/>
      <c r="AC130" s="263"/>
      <c r="AD130" s="263"/>
      <c r="AE130" s="263"/>
      <c r="AF130" s="263"/>
      <c r="AG130" s="263"/>
      <c r="AH130" s="263"/>
      <c r="AI130" s="263"/>
      <c r="AJ130" s="263"/>
      <c r="AK130" s="263"/>
      <c r="AL130" s="263"/>
      <c r="AM130" s="263"/>
      <c r="AN130" s="263"/>
      <c r="AO130" s="263"/>
      <c r="AP130" s="263"/>
      <c r="AQ130" s="263"/>
      <c r="AR130" s="263"/>
      <c r="AS130" s="263"/>
      <c r="AT130" s="263"/>
      <c r="AU130" s="263"/>
      <c r="AV130" s="263"/>
      <c r="AW130" s="263"/>
      <c r="AX130" s="263"/>
      <c r="AY130" s="263"/>
      <c r="AZ130" s="263"/>
      <c r="BA130" s="263"/>
      <c r="BB130" s="263"/>
      <c r="BC130" s="263"/>
      <c r="BD130" s="263"/>
      <c r="BE130" s="263"/>
      <c r="BF130" s="263"/>
    </row>
    <row r="131" spans="1:58" s="264" customFormat="1" ht="15">
      <c r="A131" s="353"/>
      <c r="B131" s="354"/>
      <c r="C131" s="355"/>
      <c r="D131" s="356"/>
      <c r="E131" s="295" t="s">
        <v>155</v>
      </c>
      <c r="F131" s="1043" t="s">
        <v>203</v>
      </c>
      <c r="G131" s="962"/>
      <c r="H131" s="208">
        <v>3</v>
      </c>
      <c r="I131" s="243">
        <f>IF(AND(OR(A131="x", A131="p"),NOT(OR(B131="n", A132="x", A132="p"))),H131,0)</f>
        <v>0</v>
      </c>
      <c r="J131" s="265">
        <f>IF(AND(OR(D131="m", C131="y"),NOT(OR(D132="m", C132="y"))),H131,0)</f>
        <v>0</v>
      </c>
      <c r="K131" s="221">
        <f>IF(AND(J131&gt;0,C131="y"),H131,0)</f>
        <v>0</v>
      </c>
      <c r="L131" s="357" t="s">
        <v>88</v>
      </c>
      <c r="M131" s="784"/>
      <c r="N131" s="263"/>
      <c r="O131" s="800" t="s">
        <v>204</v>
      </c>
      <c r="P131" s="800"/>
      <c r="Q131" s="800"/>
      <c r="R131" s="263"/>
      <c r="S131" s="263"/>
      <c r="T131" s="263"/>
      <c r="U131" s="263"/>
      <c r="V131" s="263"/>
      <c r="W131" s="263"/>
      <c r="X131" s="263"/>
      <c r="Y131" s="263"/>
      <c r="Z131" s="263"/>
      <c r="AA131" s="263"/>
      <c r="AB131" s="263"/>
      <c r="AC131" s="263"/>
      <c r="AD131" s="263"/>
      <c r="AE131" s="263"/>
      <c r="AF131" s="263"/>
      <c r="AG131" s="263"/>
      <c r="AH131" s="263"/>
      <c r="AI131" s="263"/>
      <c r="AJ131" s="263"/>
      <c r="AK131" s="263"/>
      <c r="AL131" s="263"/>
      <c r="AM131" s="263"/>
      <c r="AN131" s="263"/>
      <c r="AO131" s="263"/>
      <c r="AP131" s="263"/>
      <c r="AQ131" s="263"/>
      <c r="AR131" s="263"/>
      <c r="AS131" s="263"/>
      <c r="AT131" s="263"/>
      <c r="AU131" s="263"/>
      <c r="AV131" s="263"/>
      <c r="AW131" s="263"/>
      <c r="AX131" s="263"/>
      <c r="AY131" s="263"/>
      <c r="AZ131" s="263"/>
      <c r="BA131" s="263"/>
      <c r="BB131" s="263"/>
      <c r="BC131" s="263"/>
      <c r="BD131" s="263"/>
      <c r="BE131" s="263"/>
      <c r="BF131" s="263"/>
    </row>
    <row r="132" spans="1:58" ht="14.25" customHeight="1">
      <c r="A132" s="302"/>
      <c r="B132" s="303"/>
      <c r="C132" s="304"/>
      <c r="D132" s="305"/>
      <c r="E132" s="306" t="s">
        <v>157</v>
      </c>
      <c r="F132" s="984" t="s">
        <v>205</v>
      </c>
      <c r="G132" s="985"/>
      <c r="H132" s="242">
        <v>5</v>
      </c>
      <c r="I132" s="308">
        <f>IF(AND(OR(A132="x", A132="p"),NOT(OR(B132="n", A131="x", A131="p"))),H132,0)</f>
        <v>0</v>
      </c>
      <c r="J132" s="309">
        <f>IF(AND(OR(D132="m", C132="y"),NOT(OR(D131="m", C131="y"))),H132,0)</f>
        <v>0</v>
      </c>
      <c r="K132" s="221">
        <f>IF(AND(J132&gt;0,C132="y"),H132,0)</f>
        <v>0</v>
      </c>
      <c r="L132" s="358"/>
      <c r="M132" s="809"/>
      <c r="N132" s="263"/>
    </row>
    <row r="133" spans="1:58" s="264" customFormat="1" ht="18.75" customHeight="1">
      <c r="A133" s="317"/>
      <c r="B133" s="318"/>
      <c r="C133" s="319"/>
      <c r="D133" s="320"/>
      <c r="E133" s="207">
        <v>4</v>
      </c>
      <c r="F133" s="851" t="s">
        <v>206</v>
      </c>
      <c r="G133" s="967"/>
      <c r="H133" s="219">
        <v>1</v>
      </c>
      <c r="I133" s="209">
        <f>IF(AND(OR(A133="x", A133="p"),NOT(B133="n")),H133,0)</f>
        <v>0</v>
      </c>
      <c r="J133" s="310">
        <f>IF(OR(D133="m", C133="y"),H133,0)</f>
        <v>0</v>
      </c>
      <c r="K133" s="211">
        <f>IF(AND(J133&gt;0,C133="y"),H133,0)</f>
        <v>0</v>
      </c>
      <c r="L133" s="212"/>
      <c r="M133" s="213"/>
      <c r="N133" s="137"/>
      <c r="O133" s="352"/>
      <c r="P133" s="263"/>
      <c r="Q133" s="263"/>
      <c r="R133" s="263"/>
      <c r="S133" s="263"/>
      <c r="T133" s="263"/>
      <c r="U133" s="263"/>
      <c r="V133" s="263"/>
      <c r="W133" s="263"/>
      <c r="X133" s="263"/>
      <c r="Y133" s="263"/>
      <c r="Z133" s="263"/>
      <c r="AA133" s="263"/>
      <c r="AB133" s="263"/>
      <c r="AC133" s="263"/>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3"/>
      <c r="AY133" s="263"/>
      <c r="AZ133" s="263"/>
      <c r="BA133" s="263"/>
      <c r="BB133" s="263"/>
      <c r="BC133" s="263"/>
      <c r="BD133" s="263"/>
      <c r="BE133" s="263"/>
      <c r="BF133" s="263"/>
    </row>
    <row r="134" spans="1:58" s="264" customFormat="1" ht="30.75" customHeight="1" thickBot="1">
      <c r="A134" s="317"/>
      <c r="B134" s="318"/>
      <c r="C134" s="319"/>
      <c r="D134" s="320"/>
      <c r="E134" s="359">
        <v>5</v>
      </c>
      <c r="F134" s="897" t="s">
        <v>207</v>
      </c>
      <c r="G134" s="983"/>
      <c r="H134" s="271">
        <v>1</v>
      </c>
      <c r="I134" s="272">
        <f>IF(AND(OR(A134="x", A134="p"),NOT(B134="n")),H134,0)</f>
        <v>0</v>
      </c>
      <c r="J134" s="360">
        <f>IF(OR(D134="m", C134="y"),H134,0)</f>
        <v>0</v>
      </c>
      <c r="K134" s="211">
        <f>IF(AND(J134&gt;0,C134="y"),H134,0)</f>
        <v>0</v>
      </c>
      <c r="L134" s="274"/>
      <c r="M134" s="275"/>
      <c r="N134" s="263"/>
      <c r="O134" s="352"/>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3"/>
      <c r="AV134" s="263"/>
      <c r="AW134" s="263"/>
      <c r="AX134" s="263"/>
      <c r="AY134" s="263"/>
      <c r="AZ134" s="263"/>
      <c r="BA134" s="263"/>
      <c r="BB134" s="263"/>
      <c r="BC134" s="263"/>
      <c r="BD134" s="263"/>
      <c r="BE134" s="263"/>
      <c r="BF134" s="263"/>
    </row>
    <row r="135" spans="1:58" ht="14.25" customHeight="1" thickBot="1">
      <c r="A135" s="361"/>
      <c r="B135" s="362"/>
      <c r="C135" s="362"/>
      <c r="D135" s="276" t="s">
        <v>208</v>
      </c>
      <c r="E135" s="196"/>
      <c r="F135" s="363"/>
      <c r="G135" s="364"/>
      <c r="H135" s="365"/>
      <c r="I135" s="366"/>
      <c r="J135" s="367"/>
      <c r="K135" s="368"/>
      <c r="L135" s="283"/>
      <c r="M135" s="284"/>
      <c r="N135" s="263"/>
    </row>
    <row r="136" spans="1:58" s="185" customFormat="1" ht="18" customHeight="1">
      <c r="A136" s="287"/>
      <c r="B136" s="288"/>
      <c r="C136" s="288"/>
      <c r="D136" s="289"/>
      <c r="E136" s="290">
        <v>6</v>
      </c>
      <c r="F136" s="860" t="s">
        <v>209</v>
      </c>
      <c r="G136" s="1093"/>
      <c r="H136" s="271"/>
      <c r="I136" s="272">
        <f>IF(AND(OR(A136="x", A136="p"),NOT(B136="n")),H136,0)</f>
        <v>0</v>
      </c>
      <c r="J136" s="273">
        <f>IF(OR(D136="m", C136="y"),H136,0)</f>
        <v>0</v>
      </c>
      <c r="K136" s="253"/>
      <c r="L136" s="274" t="s">
        <v>88</v>
      </c>
      <c r="M136" s="783"/>
      <c r="N136" s="137"/>
      <c r="O136" s="1094" t="s">
        <v>210</v>
      </c>
      <c r="P136" s="1095"/>
      <c r="Q136" s="1095"/>
      <c r="R136" s="1095"/>
      <c r="S136" s="1095"/>
      <c r="T136" s="1095"/>
      <c r="U136" s="1095"/>
      <c r="V136" s="1096"/>
      <c r="W136" s="1096"/>
      <c r="X136" s="1096"/>
      <c r="Y136" s="1096"/>
      <c r="Z136" s="1096"/>
      <c r="AA136" s="1096"/>
      <c r="AB136" s="1096"/>
      <c r="AC136" s="1096"/>
      <c r="AD136" s="1096"/>
      <c r="AE136" s="1096"/>
      <c r="AF136" s="1096"/>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row>
    <row r="137" spans="1:58" s="185" customFormat="1" ht="15" customHeight="1">
      <c r="A137" s="291"/>
      <c r="B137" s="292"/>
      <c r="C137" s="293"/>
      <c r="D137" s="294"/>
      <c r="E137" s="295" t="s">
        <v>155</v>
      </c>
      <c r="F137" s="1043" t="s">
        <v>211</v>
      </c>
      <c r="G137" s="962"/>
      <c r="H137" s="208">
        <v>1</v>
      </c>
      <c r="I137" s="243">
        <f>IF(AND(OR(A137="x", A137="p"),NOT(OR(B137="n", A138="x", A138="p"))),H137,0)</f>
        <v>0</v>
      </c>
      <c r="J137" s="265">
        <f>IF(AND(OR(D137="m", C137="y"),NOT(D138="m"),NOT(C138="y")),H137,0)</f>
        <v>0</v>
      </c>
      <c r="K137" s="253">
        <f>IF(AND(J137&gt;0,C137="y"),H137,0)</f>
        <v>0</v>
      </c>
      <c r="L137" s="369"/>
      <c r="M137" s="784"/>
      <c r="N137" s="184"/>
      <c r="O137" s="202"/>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row>
    <row r="138" spans="1:58" s="185" customFormat="1" ht="15" customHeight="1">
      <c r="A138" s="302"/>
      <c r="B138" s="303"/>
      <c r="C138" s="304"/>
      <c r="D138" s="305"/>
      <c r="E138" s="306" t="s">
        <v>157</v>
      </c>
      <c r="F138" s="1079" t="s">
        <v>212</v>
      </c>
      <c r="G138" s="1097"/>
      <c r="H138" s="307">
        <v>2</v>
      </c>
      <c r="I138" s="308">
        <f>IF(AND(OR(A138="x", A138="p"),NOT(OR(B138="n", A137="x", A137="p"))),H138,0)</f>
        <v>0</v>
      </c>
      <c r="J138" s="309">
        <f>IF(AND(OR(D138="m", C138="y"),NOT(D137="m"),NOT(C137="y")),H138,0)</f>
        <v>0</v>
      </c>
      <c r="K138" s="253">
        <f>IF(AND(J138&gt;0,C138="y"),H138,0)</f>
        <v>0</v>
      </c>
      <c r="L138" s="370"/>
      <c r="M138" s="809"/>
      <c r="N138" s="184"/>
      <c r="O138" s="202"/>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row>
    <row r="139" spans="1:58" s="185" customFormat="1" ht="15">
      <c r="A139" s="287"/>
      <c r="B139" s="288"/>
      <c r="C139" s="288"/>
      <c r="D139" s="289"/>
      <c r="E139" s="290">
        <v>7</v>
      </c>
      <c r="F139" s="879" t="s">
        <v>213</v>
      </c>
      <c r="G139" s="1092"/>
      <c r="H139" s="271"/>
      <c r="I139" s="272">
        <f>IF(AND(OR(A139="x", A139="p"),NOT(B139="n")),H139,0)</f>
        <v>0</v>
      </c>
      <c r="J139" s="273">
        <f>IF(OR(D139="m", C139="y"),H139,0)</f>
        <v>0</v>
      </c>
      <c r="K139" s="253"/>
      <c r="L139" s="274" t="s">
        <v>88</v>
      </c>
      <c r="M139" s="783"/>
      <c r="N139" s="184"/>
      <c r="O139" s="202"/>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row>
    <row r="140" spans="1:58" s="185" customFormat="1" ht="15" customHeight="1">
      <c r="A140" s="291"/>
      <c r="B140" s="292"/>
      <c r="C140" s="293"/>
      <c r="D140" s="294"/>
      <c r="E140" s="295" t="s">
        <v>155</v>
      </c>
      <c r="F140" s="1043" t="s">
        <v>214</v>
      </c>
      <c r="G140" s="962"/>
      <c r="H140" s="208">
        <v>1</v>
      </c>
      <c r="I140" s="243">
        <f>IF(AND(OR(A140="x", A140="p"),NOT(OR(B140="n", A141="x", A141="p"))),H140,0)</f>
        <v>0</v>
      </c>
      <c r="J140" s="265">
        <f>IF(AND(OR(D140="m", C140="y"),NOT(D141="m"),NOT(C141="y")),H140,0)</f>
        <v>0</v>
      </c>
      <c r="K140" s="253">
        <f>IF(AND(J140&gt;0,C140="y"),H140,0)</f>
        <v>0</v>
      </c>
      <c r="L140" s="369"/>
      <c r="M140" s="784"/>
      <c r="N140" s="184"/>
      <c r="O140" s="202"/>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row>
    <row r="141" spans="1:58" s="185" customFormat="1" ht="15" customHeight="1">
      <c r="A141" s="302"/>
      <c r="B141" s="303"/>
      <c r="C141" s="304"/>
      <c r="D141" s="305"/>
      <c r="E141" s="306" t="s">
        <v>157</v>
      </c>
      <c r="F141" s="1079" t="s">
        <v>215</v>
      </c>
      <c r="G141" s="985"/>
      <c r="H141" s="307">
        <v>2</v>
      </c>
      <c r="I141" s="308">
        <f>IF(AND(OR(A141="x", A141="p"),NOT(OR(B141="n", A140="x", A140="p"))),H141,0)</f>
        <v>0</v>
      </c>
      <c r="J141" s="309">
        <f>IF(AND(OR(D141="m", C141="y"),NOT(D140="m"),NOT(C140="y")),H141,0)</f>
        <v>0</v>
      </c>
      <c r="K141" s="253">
        <f>IF(AND(J141&gt;0,C141="y"),H141,0)</f>
        <v>0</v>
      </c>
      <c r="L141" s="370"/>
      <c r="M141" s="809"/>
      <c r="N141" s="184"/>
      <c r="O141" s="202"/>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row>
    <row r="142" spans="1:58" s="185" customFormat="1" ht="15">
      <c r="A142" s="287"/>
      <c r="B142" s="288"/>
      <c r="C142" s="288"/>
      <c r="D142" s="289"/>
      <c r="E142" s="290">
        <v>8</v>
      </c>
      <c r="F142" s="879" t="s">
        <v>216</v>
      </c>
      <c r="G142" s="1092"/>
      <c r="H142" s="271"/>
      <c r="I142" s="272"/>
      <c r="J142" s="273"/>
      <c r="K142" s="253"/>
      <c r="L142" s="779" t="s">
        <v>88</v>
      </c>
      <c r="M142" s="783"/>
      <c r="N142" s="184"/>
      <c r="O142" s="202"/>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row>
    <row r="143" spans="1:58" s="185" customFormat="1" ht="15" customHeight="1">
      <c r="A143" s="291"/>
      <c r="B143" s="292"/>
      <c r="C143" s="293"/>
      <c r="D143" s="294"/>
      <c r="E143" s="295" t="s">
        <v>155</v>
      </c>
      <c r="F143" s="1043" t="s">
        <v>211</v>
      </c>
      <c r="G143" s="962"/>
      <c r="H143" s="208">
        <v>2</v>
      </c>
      <c r="I143" s="243">
        <f>IF(AND(OR(A143="x", A143="p"),NOT(OR(B143="n", A144="x", A144="p"))),H143,0)</f>
        <v>0</v>
      </c>
      <c r="J143" s="265">
        <f>IF(AND(OR(D143="m", C143="y"),NOT(D144="m"),NOT(C144="y")),H143,0)</f>
        <v>0</v>
      </c>
      <c r="K143" s="253">
        <f>IF(AND(J143&gt;0,C143="y"),H143,0)</f>
        <v>0</v>
      </c>
      <c r="L143" s="780"/>
      <c r="M143" s="784"/>
      <c r="N143" s="184"/>
      <c r="O143" s="202"/>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row>
    <row r="144" spans="1:58" s="185" customFormat="1" ht="15" customHeight="1">
      <c r="A144" s="237"/>
      <c r="B144" s="303"/>
      <c r="C144" s="304"/>
      <c r="D144" s="305"/>
      <c r="E144" s="306" t="s">
        <v>157</v>
      </c>
      <c r="F144" s="1079" t="s">
        <v>217</v>
      </c>
      <c r="G144" s="985"/>
      <c r="H144" s="307">
        <v>3</v>
      </c>
      <c r="I144" s="308">
        <f>IF(AND(OR(A144="x", A144="p"),NOT(OR(B144="n", A143="x", A143="p"))),H144,0)</f>
        <v>0</v>
      </c>
      <c r="J144" s="309">
        <f>IF(AND(OR(D144="m", C144="y"),NOT(D143="m"),NOT(C143="y")),H144,0)</f>
        <v>0</v>
      </c>
      <c r="K144" s="253">
        <f>IF(AND(J144&gt;0,C144="y"),H144,0)</f>
        <v>0</v>
      </c>
      <c r="L144" s="846"/>
      <c r="M144" s="809"/>
      <c r="N144" s="184"/>
      <c r="O144" s="202"/>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row>
    <row r="145" spans="1:58" s="185" customFormat="1" ht="15">
      <c r="A145" s="287"/>
      <c r="B145" s="288"/>
      <c r="C145" s="288"/>
      <c r="D145" s="289"/>
      <c r="E145" s="290">
        <v>9</v>
      </c>
      <c r="F145" s="805" t="s">
        <v>218</v>
      </c>
      <c r="G145" s="968"/>
      <c r="H145" s="271"/>
      <c r="I145" s="272"/>
      <c r="J145" s="273"/>
      <c r="K145" s="253"/>
      <c r="L145" s="779" t="s">
        <v>88</v>
      </c>
      <c r="M145" s="783"/>
      <c r="N145" s="184"/>
      <c r="O145" s="202"/>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row>
    <row r="146" spans="1:58" s="185" customFormat="1" ht="15" thickBot="1">
      <c r="A146" s="936"/>
      <c r="B146" s="938"/>
      <c r="C146" s="940"/>
      <c r="D146" s="942"/>
      <c r="E146" s="241"/>
      <c r="F146" s="974" t="s">
        <v>219</v>
      </c>
      <c r="G146" s="1090"/>
      <c r="H146" s="371"/>
      <c r="I146" s="948">
        <f>IF(AND(A146="p",ISNUMBER(F147),NOT(B146="n")),IF(F147=1,F147,IF(F147&gt;1,2,0)),0)</f>
        <v>0</v>
      </c>
      <c r="J146" s="934">
        <f>IF(AND(OR(C146="y",D146="m"),ISNUMBER(F147)),IF(F147=1,F147,IF(F147&gt;1,2,0)),0)</f>
        <v>0</v>
      </c>
      <c r="K146" s="910">
        <f>IF(AND(OR(C146="y"),ISNUMBER(F147)),IF(F147=1,F147,IF(F147&gt;1,2,0)),0)</f>
        <v>0</v>
      </c>
      <c r="L146" s="780"/>
      <c r="M146" s="784"/>
      <c r="N146" s="184"/>
      <c r="O146" s="202"/>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row>
    <row r="147" spans="1:58" s="185" customFormat="1" ht="15" thickBot="1">
      <c r="A147" s="937"/>
      <c r="B147" s="939"/>
      <c r="C147" s="941"/>
      <c r="D147" s="943"/>
      <c r="E147" s="372"/>
      <c r="F147" s="235">
        <v>0</v>
      </c>
      <c r="G147" s="373" t="s">
        <v>220</v>
      </c>
      <c r="H147" s="374" t="s">
        <v>221</v>
      </c>
      <c r="I147" s="949"/>
      <c r="J147" s="1091"/>
      <c r="K147" s="935"/>
      <c r="L147" s="780"/>
      <c r="M147" s="784"/>
      <c r="N147" s="184"/>
      <c r="O147" s="202"/>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row>
    <row r="148" spans="1:58" s="185" customFormat="1" ht="15" thickBot="1">
      <c r="A148" s="1086"/>
      <c r="B148" s="1087"/>
      <c r="C148" s="1088"/>
      <c r="D148" s="1089"/>
      <c r="E148" s="375"/>
      <c r="F148" s="1008" t="s">
        <v>222</v>
      </c>
      <c r="G148" s="1090"/>
      <c r="H148" s="376"/>
      <c r="I148" s="948">
        <f>IF(AND(A148="p",ISNUMBER(F149),NOT(B148="n")),IF(F149=1,2,IF(F149&gt;1,4-I146,0)),0)</f>
        <v>0</v>
      </c>
      <c r="J148" s="934">
        <f>IF(AND(OR(C148="y",D148="m"),ISNUMBER(F149)),IF(F149=1,2,IF(F149&gt;1,4-I146,0)),0)</f>
        <v>0</v>
      </c>
      <c r="K148" s="910">
        <f>IF(AND(OR(C148="y"),ISNUMBER(F149)),IF(F149=1,2,IF(F149&gt;1,4-I146,0)),0)</f>
        <v>0</v>
      </c>
      <c r="L148" s="780"/>
      <c r="M148" s="784"/>
      <c r="N148" s="184"/>
      <c r="O148" s="202"/>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row>
    <row r="149" spans="1:58" s="185" customFormat="1" ht="15" thickBot="1">
      <c r="A149" s="1084"/>
      <c r="B149" s="1085"/>
      <c r="C149" s="1068"/>
      <c r="D149" s="1069"/>
      <c r="E149" s="377"/>
      <c r="F149" s="235">
        <v>0</v>
      </c>
      <c r="G149" s="378" t="s">
        <v>223</v>
      </c>
      <c r="H149" s="374" t="s">
        <v>224</v>
      </c>
      <c r="I149" s="868"/>
      <c r="J149" s="909"/>
      <c r="K149" s="935"/>
      <c r="L149" s="780"/>
      <c r="M149" s="784"/>
      <c r="N149" s="184"/>
      <c r="O149" s="202"/>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row>
    <row r="150" spans="1:58" s="185" customFormat="1" ht="24.75" customHeight="1" thickBot="1">
      <c r="A150" s="936"/>
      <c r="B150" s="938"/>
      <c r="C150" s="940"/>
      <c r="D150" s="942"/>
      <c r="E150" s="379">
        <v>10</v>
      </c>
      <c r="F150" s="1008" t="s">
        <v>225</v>
      </c>
      <c r="G150" s="1070"/>
      <c r="H150" s="380"/>
      <c r="I150" s="867">
        <f>IF(AND(A150="p",ISNUMBER(F151),NOT(B150="n")),IF(F151=1,1,IF(F151&gt;1,2,0)),0)</f>
        <v>0</v>
      </c>
      <c r="J150" s="933">
        <f>IF(AND(OR(C150="y",D150="m"),ISNUMBER(F151)),IF(F151=1,1,IF(F151&gt;1,2,0)),0)</f>
        <v>0</v>
      </c>
      <c r="K150" s="910">
        <f>IF(AND(OR(C150="y"),ISNUMBER(F151)),IF(F151=1,1,IF(F151&gt;1,2,0)),0)</f>
        <v>0</v>
      </c>
      <c r="L150" s="381" t="s">
        <v>226</v>
      </c>
      <c r="M150" s="783"/>
      <c r="N150" s="184"/>
      <c r="O150" s="837" t="s">
        <v>227</v>
      </c>
      <c r="P150" s="837"/>
      <c r="Q150" s="837"/>
      <c r="R150" s="837"/>
      <c r="S150" s="837"/>
      <c r="T150" s="837"/>
      <c r="U150" s="837"/>
      <c r="V150" s="837"/>
      <c r="W150" s="837"/>
      <c r="X150" s="837"/>
      <c r="Y150" s="837"/>
      <c r="Z150" s="837"/>
      <c r="AA150" s="837"/>
      <c r="AB150" s="837"/>
      <c r="AC150" s="837"/>
      <c r="AD150" s="837"/>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row>
    <row r="151" spans="1:58" s="185" customFormat="1" ht="15" thickBot="1">
      <c r="A151" s="1084"/>
      <c r="B151" s="1085"/>
      <c r="C151" s="1068"/>
      <c r="D151" s="1069"/>
      <c r="E151" s="382"/>
      <c r="F151" s="235">
        <v>0</v>
      </c>
      <c r="G151" s="383" t="s">
        <v>223</v>
      </c>
      <c r="H151" s="384" t="s">
        <v>221</v>
      </c>
      <c r="I151" s="868"/>
      <c r="J151" s="961"/>
      <c r="K151" s="935"/>
      <c r="L151" s="285"/>
      <c r="M151" s="809"/>
      <c r="N151" s="184"/>
      <c r="O151" s="202"/>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row>
    <row r="152" spans="1:58" ht="15">
      <c r="A152" s="214"/>
      <c r="B152" s="215"/>
      <c r="C152" s="216"/>
      <c r="D152" s="217"/>
      <c r="E152" s="251">
        <v>11</v>
      </c>
      <c r="F152" s="1083" t="s">
        <v>228</v>
      </c>
      <c r="G152" s="986"/>
      <c r="H152" s="252">
        <v>3</v>
      </c>
      <c r="I152" s="209">
        <f>IF(AND(OR(A152="x", A152="p"),NOT(B152="n")),H152,0)</f>
        <v>0</v>
      </c>
      <c r="J152" s="220">
        <f>IF(OR(D152="m", C152="y"),H152,0)</f>
        <v>0</v>
      </c>
      <c r="K152" s="253">
        <f>IF(AND(J152&gt;0,C152="y"),H152,0)</f>
        <v>0</v>
      </c>
      <c r="L152" s="246" t="s">
        <v>88</v>
      </c>
      <c r="M152" s="223"/>
      <c r="N152" s="184"/>
    </row>
    <row r="153" spans="1:58" s="185" customFormat="1" ht="15">
      <c r="A153" s="287"/>
      <c r="B153" s="288"/>
      <c r="C153" s="288"/>
      <c r="D153" s="289"/>
      <c r="E153" s="290">
        <v>12</v>
      </c>
      <c r="F153" s="805" t="s">
        <v>229</v>
      </c>
      <c r="G153" s="968"/>
      <c r="H153" s="271"/>
      <c r="I153" s="272"/>
      <c r="J153" s="273"/>
      <c r="K153" s="253"/>
      <c r="L153" s="779" t="s">
        <v>226</v>
      </c>
      <c r="M153" s="783"/>
      <c r="N153" s="137"/>
      <c r="O153" s="837" t="s">
        <v>230</v>
      </c>
      <c r="P153" s="837"/>
      <c r="Q153" s="837"/>
      <c r="R153" s="837"/>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c r="AS153" s="184"/>
      <c r="AT153" s="184"/>
      <c r="AU153" s="184"/>
      <c r="AV153" s="184"/>
      <c r="AW153" s="184"/>
      <c r="AX153" s="184"/>
      <c r="AY153" s="184"/>
      <c r="AZ153" s="184"/>
      <c r="BA153" s="184"/>
      <c r="BB153" s="184"/>
      <c r="BC153" s="184"/>
      <c r="BD153" s="184"/>
      <c r="BE153" s="184"/>
      <c r="BF153" s="184"/>
    </row>
    <row r="154" spans="1:58" s="185" customFormat="1" ht="12" customHeight="1">
      <c r="A154" s="291"/>
      <c r="B154" s="292"/>
      <c r="C154" s="293"/>
      <c r="D154" s="294"/>
      <c r="E154" s="295" t="s">
        <v>155</v>
      </c>
      <c r="F154" s="1043" t="s">
        <v>231</v>
      </c>
      <c r="G154" s="962"/>
      <c r="H154" s="208">
        <v>1</v>
      </c>
      <c r="I154" s="243">
        <f>IF(AND(OR(A154="x", A154="p"),NOT(OR(B154="n", A155="x", A155="p"))),H154,0)</f>
        <v>0</v>
      </c>
      <c r="J154" s="265">
        <f>IF(AND(OR(D154="m", C154="y"),NOT(D155="m"),NOT(C155="y")),H154,0)</f>
        <v>0</v>
      </c>
      <c r="K154" s="253">
        <f>IF(AND(J154&gt;0,C154="y"),H154,0)</f>
        <v>0</v>
      </c>
      <c r="L154" s="780"/>
      <c r="M154" s="784"/>
      <c r="N154" s="184"/>
      <c r="O154" s="202"/>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c r="AS154" s="184"/>
      <c r="AT154" s="184"/>
      <c r="AU154" s="184"/>
      <c r="AV154" s="184"/>
      <c r="AW154" s="184"/>
      <c r="AX154" s="184"/>
      <c r="AY154" s="184"/>
      <c r="AZ154" s="184"/>
      <c r="BA154" s="184"/>
      <c r="BB154" s="184"/>
      <c r="BC154" s="184"/>
      <c r="BD154" s="184"/>
      <c r="BE154" s="184"/>
      <c r="BF154" s="184"/>
    </row>
    <row r="155" spans="1:58" s="185" customFormat="1" ht="15" customHeight="1">
      <c r="A155" s="302"/>
      <c r="B155" s="303"/>
      <c r="C155" s="304"/>
      <c r="D155" s="305"/>
      <c r="E155" s="306" t="s">
        <v>157</v>
      </c>
      <c r="F155" s="1079" t="s">
        <v>232</v>
      </c>
      <c r="G155" s="985"/>
      <c r="H155" s="307">
        <v>2</v>
      </c>
      <c r="I155" s="308">
        <f>IF(AND(OR(A155="x", A155="p"),NOT(OR(B155="n", A154="x", A154="p"))),H155,0)</f>
        <v>0</v>
      </c>
      <c r="J155" s="309">
        <f>IF(AND(OR(D155="m", C155="y"),NOT(D154="m"),NOT(C154="y")),H155,0)</f>
        <v>0</v>
      </c>
      <c r="K155" s="253">
        <f>IF(AND(J155&gt;0,C155="y"),H155,0)</f>
        <v>0</v>
      </c>
      <c r="L155" s="846"/>
      <c r="M155" s="809"/>
      <c r="N155" s="184"/>
      <c r="O155" s="202"/>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c r="AS155" s="184"/>
      <c r="AT155" s="184"/>
      <c r="AU155" s="184"/>
      <c r="AV155" s="184"/>
      <c r="AW155" s="184"/>
      <c r="AX155" s="184"/>
      <c r="AY155" s="184"/>
      <c r="AZ155" s="184"/>
      <c r="BA155" s="184"/>
      <c r="BB155" s="184"/>
      <c r="BC155" s="184"/>
      <c r="BD155" s="184"/>
      <c r="BE155" s="184"/>
      <c r="BF155" s="184"/>
    </row>
    <row r="156" spans="1:58" s="185" customFormat="1" ht="15">
      <c r="A156" s="287"/>
      <c r="B156" s="288"/>
      <c r="C156" s="288"/>
      <c r="D156" s="289"/>
      <c r="E156" s="290">
        <v>13</v>
      </c>
      <c r="F156" s="805" t="s">
        <v>233</v>
      </c>
      <c r="G156" s="968"/>
      <c r="H156" s="271"/>
      <c r="I156" s="272"/>
      <c r="J156" s="273"/>
      <c r="K156" s="253"/>
      <c r="L156" s="1080" t="s">
        <v>88</v>
      </c>
      <c r="M156" s="783"/>
      <c r="N156" s="184"/>
      <c r="O156" s="202"/>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c r="AS156" s="184"/>
      <c r="AT156" s="184"/>
      <c r="AU156" s="184"/>
      <c r="AV156" s="184"/>
      <c r="AW156" s="184"/>
      <c r="AX156" s="184"/>
      <c r="AY156" s="184"/>
      <c r="AZ156" s="184"/>
      <c r="BA156" s="184"/>
      <c r="BB156" s="184"/>
      <c r="BC156" s="184"/>
      <c r="BD156" s="184"/>
      <c r="BE156" s="184"/>
      <c r="BF156" s="184"/>
    </row>
    <row r="157" spans="1:58" s="185" customFormat="1" ht="15" customHeight="1">
      <c r="A157" s="291"/>
      <c r="B157" s="292"/>
      <c r="C157" s="293"/>
      <c r="D157" s="294"/>
      <c r="E157" s="295" t="s">
        <v>155</v>
      </c>
      <c r="F157" s="1043" t="s">
        <v>234</v>
      </c>
      <c r="G157" s="962"/>
      <c r="H157" s="208">
        <v>1</v>
      </c>
      <c r="I157" s="243">
        <f>IF(AND(OR(A157="x", A157="p"),NOT(B157="n")),H157,0)</f>
        <v>0</v>
      </c>
      <c r="J157" s="265">
        <f>IF(AND(OR(D157="m", C157="y"),NOT(D156="m"),NOT(C156="y")),H157,0)</f>
        <v>0</v>
      </c>
      <c r="K157" s="253">
        <f>IF(AND(J157&gt;0,C157="y"),H157,0)</f>
        <v>0</v>
      </c>
      <c r="L157" s="1081"/>
      <c r="M157" s="784"/>
      <c r="N157" s="184"/>
      <c r="O157" s="837" t="s">
        <v>230</v>
      </c>
      <c r="P157" s="837"/>
      <c r="Q157" s="837"/>
      <c r="R157" s="837"/>
      <c r="S157" s="837"/>
      <c r="T157" s="837"/>
      <c r="U157" s="837"/>
      <c r="V157" s="837"/>
      <c r="W157" s="837"/>
      <c r="X157" s="837"/>
      <c r="Y157" s="837"/>
      <c r="Z157" s="837"/>
      <c r="AA157" s="837"/>
      <c r="AB157" s="837"/>
      <c r="AC157" s="837"/>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4"/>
      <c r="AY157" s="184"/>
      <c r="AZ157" s="184"/>
      <c r="BA157" s="184"/>
      <c r="BB157" s="184"/>
      <c r="BC157" s="184"/>
      <c r="BD157" s="184"/>
      <c r="BE157" s="184"/>
      <c r="BF157" s="184"/>
    </row>
    <row r="158" spans="1:58" s="185" customFormat="1" ht="15">
      <c r="A158" s="302"/>
      <c r="B158" s="303"/>
      <c r="C158" s="304"/>
      <c r="D158" s="305"/>
      <c r="E158" s="306" t="s">
        <v>157</v>
      </c>
      <c r="F158" s="1079" t="s">
        <v>235</v>
      </c>
      <c r="G158" s="985"/>
      <c r="H158" s="307">
        <v>2</v>
      </c>
      <c r="I158" s="308">
        <f>IF(AND(OR(A158="x", A158="p"),NOT(B158="n")),H158,0)</f>
        <v>0</v>
      </c>
      <c r="J158" s="309">
        <f>IF(AND(OR(D158="m", C158="y"),NOT(D157="m"),NOT(C157="y")),H158,0)</f>
        <v>0</v>
      </c>
      <c r="K158" s="253">
        <f>IF(AND(J158&gt;0,C158="y"),H158,0)</f>
        <v>0</v>
      </c>
      <c r="L158" s="1082"/>
      <c r="M158" s="809"/>
      <c r="N158" s="184"/>
      <c r="O158" s="202"/>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c r="AS158" s="184"/>
      <c r="AT158" s="184"/>
      <c r="AU158" s="184"/>
      <c r="AV158" s="184"/>
      <c r="AW158" s="184"/>
      <c r="AX158" s="184"/>
      <c r="AY158" s="184"/>
      <c r="AZ158" s="184"/>
      <c r="BA158" s="184"/>
      <c r="BB158" s="184"/>
      <c r="BC158" s="184"/>
      <c r="BD158" s="184"/>
      <c r="BE158" s="184"/>
      <c r="BF158" s="184"/>
    </row>
    <row r="159" spans="1:58" s="185" customFormat="1" ht="30.75" customHeight="1" thickBot="1">
      <c r="A159" s="385"/>
      <c r="B159" s="386"/>
      <c r="C159" s="387"/>
      <c r="D159" s="388"/>
      <c r="E159" s="389">
        <v>14</v>
      </c>
      <c r="F159" s="793" t="s">
        <v>184</v>
      </c>
      <c r="G159" s="1073"/>
      <c r="H159" s="390" t="s">
        <v>185</v>
      </c>
      <c r="I159" s="391">
        <f>IF(AND(OR(A159="x", A159="p"),NOT(B159="n"), H159&lt;=7),H159,0)</f>
        <v>0</v>
      </c>
      <c r="J159" s="392">
        <f>IF(AND(OR(D159="m", C159="y"), H159&lt;=7),H159,0)</f>
        <v>0</v>
      </c>
      <c r="K159" s="253">
        <f>IF(AND(J159&gt;0,C159="y"),H159,0)</f>
        <v>0</v>
      </c>
      <c r="L159" s="393" t="s">
        <v>186</v>
      </c>
      <c r="M159" s="394"/>
      <c r="N159" s="184"/>
      <c r="O159" s="202"/>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184"/>
      <c r="AV159" s="184"/>
      <c r="AW159" s="184"/>
      <c r="AX159" s="184"/>
      <c r="AY159" s="184"/>
      <c r="AZ159" s="184"/>
      <c r="BA159" s="184"/>
      <c r="BB159" s="184"/>
      <c r="BC159" s="184"/>
      <c r="BD159" s="184"/>
      <c r="BE159" s="184"/>
      <c r="BF159" s="184"/>
    </row>
    <row r="160" spans="1:58" ht="21" customHeight="1" thickTop="1" thickBot="1">
      <c r="A160" s="395"/>
      <c r="B160" s="396"/>
      <c r="C160" s="397"/>
      <c r="D160" s="398" t="s">
        <v>236</v>
      </c>
      <c r="E160" s="399"/>
      <c r="F160" s="400"/>
      <c r="G160" s="401"/>
      <c r="H160" s="402"/>
      <c r="I160" s="332">
        <f>SUM(I122:I159)</f>
        <v>0</v>
      </c>
      <c r="J160" s="333">
        <f>SUM(J122:J159)</f>
        <v>0</v>
      </c>
      <c r="K160" s="334">
        <f>SUM(K122:K159)</f>
        <v>0</v>
      </c>
      <c r="L160" s="403"/>
      <c r="M160" s="404"/>
      <c r="N160" s="184"/>
    </row>
    <row r="161" spans="1:58" ht="57" customHeight="1" thickTop="1" thickBot="1">
      <c r="A161" s="1074" t="s">
        <v>40</v>
      </c>
      <c r="B161" s="1074"/>
      <c r="C161" s="1074"/>
      <c r="D161" s="1074"/>
      <c r="E161" s="1074"/>
      <c r="F161" s="1074"/>
      <c r="G161" s="1074"/>
      <c r="H161" s="1074"/>
      <c r="I161" s="1074"/>
      <c r="J161" s="1074"/>
      <c r="K161" s="1074"/>
      <c r="L161" s="1074"/>
      <c r="M161" s="1074"/>
    </row>
    <row r="162" spans="1:58" ht="18.75" customHeight="1" thickBot="1">
      <c r="A162" s="817" t="s">
        <v>104</v>
      </c>
      <c r="B162" s="818"/>
      <c r="C162" s="818"/>
      <c r="D162" s="818"/>
      <c r="E162" s="818"/>
      <c r="F162" s="818"/>
      <c r="G162" s="818"/>
      <c r="H162" s="818"/>
      <c r="I162" s="818"/>
      <c r="J162" s="818"/>
      <c r="K162" s="818"/>
      <c r="L162" s="818"/>
      <c r="M162" s="819"/>
    </row>
    <row r="163" spans="1:58" ht="15" customHeight="1">
      <c r="A163" s="179"/>
      <c r="B163" s="180"/>
      <c r="C163" s="181"/>
      <c r="D163" s="182"/>
      <c r="E163" s="405"/>
      <c r="F163" s="406"/>
      <c r="G163" s="1075" t="s">
        <v>237</v>
      </c>
      <c r="H163" s="1076"/>
      <c r="I163" s="826" t="s">
        <v>107</v>
      </c>
      <c r="J163" s="827"/>
      <c r="K163" s="183"/>
      <c r="L163" s="828" t="s">
        <v>108</v>
      </c>
      <c r="M163" s="830" t="s">
        <v>238</v>
      </c>
    </row>
    <row r="164" spans="1:58" ht="14.25" customHeight="1" thickBot="1">
      <c r="A164" s="186" t="s">
        <v>110</v>
      </c>
      <c r="B164" s="187" t="s">
        <v>111</v>
      </c>
      <c r="C164" s="188" t="s">
        <v>112</v>
      </c>
      <c r="D164" s="189" t="s">
        <v>113</v>
      </c>
      <c r="E164" s="407"/>
      <c r="F164" s="408"/>
      <c r="G164" s="1077"/>
      <c r="H164" s="1078"/>
      <c r="I164" s="339" t="s">
        <v>114</v>
      </c>
      <c r="J164" s="340" t="s">
        <v>115</v>
      </c>
      <c r="K164" s="192"/>
      <c r="L164" s="829"/>
      <c r="M164" s="831"/>
    </row>
    <row r="165" spans="1:58" s="185" customFormat="1" ht="42" customHeight="1" thickBot="1">
      <c r="A165" s="1064"/>
      <c r="B165" s="1066"/>
      <c r="C165" s="919"/>
      <c r="D165" s="920"/>
      <c r="E165" s="379">
        <v>1</v>
      </c>
      <c r="F165" s="805" t="s">
        <v>239</v>
      </c>
      <c r="G165" s="1070"/>
      <c r="H165" s="1071" t="s">
        <v>240</v>
      </c>
      <c r="I165" s="867">
        <f>IF(AND(A165="p",NOT(B165="n"),NOT(F166=""),F166&lt;77),MIN(38,ROUNDDOWN(((78-F166)/2),0)),0)</f>
        <v>0</v>
      </c>
      <c r="J165" s="933">
        <f>IF(AND(OR(C165="y",D165="m"),NOT(F166=""),F166&lt;77),MIN(38,ROUNDDOWN(((78-F166)/2),0)),0)</f>
        <v>0</v>
      </c>
      <c r="K165" s="871">
        <f>IF(AND(OR(C165="y"),NOT(F166=""),F166&lt;77),MIN(38,ROUNDDOWN(((78-F166)/2),0)),0)</f>
        <v>0</v>
      </c>
      <c r="L165" s="381" t="s">
        <v>241</v>
      </c>
      <c r="M165" s="912"/>
      <c r="N165" s="137"/>
      <c r="O165" s="837" t="s">
        <v>242</v>
      </c>
      <c r="P165" s="837"/>
      <c r="Q165" s="837"/>
      <c r="R165" s="837"/>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c r="AS165" s="184"/>
      <c r="AT165" s="184"/>
      <c r="AU165" s="184"/>
      <c r="AV165" s="184"/>
      <c r="AW165" s="184"/>
      <c r="AX165" s="184"/>
      <c r="AY165" s="184"/>
      <c r="AZ165" s="184"/>
      <c r="BA165" s="184"/>
      <c r="BB165" s="184"/>
      <c r="BC165" s="184"/>
      <c r="BD165" s="184"/>
      <c r="BE165" s="184"/>
      <c r="BF165" s="184"/>
    </row>
    <row r="166" spans="1:58" s="185" customFormat="1" ht="15" thickBot="1">
      <c r="A166" s="1065"/>
      <c r="B166" s="1067"/>
      <c r="C166" s="1068"/>
      <c r="D166" s="1069"/>
      <c r="E166" s="382"/>
      <c r="F166" s="235">
        <v>100</v>
      </c>
      <c r="G166" s="409" t="s">
        <v>243</v>
      </c>
      <c r="H166" s="1072"/>
      <c r="I166" s="868"/>
      <c r="J166" s="961"/>
      <c r="K166" s="872"/>
      <c r="L166" s="285"/>
      <c r="M166" s="809"/>
      <c r="N166" s="184"/>
      <c r="O166" s="202"/>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c r="AS166" s="184"/>
      <c r="AT166" s="184"/>
      <c r="AU166" s="184"/>
      <c r="AV166" s="184"/>
      <c r="AW166" s="184"/>
      <c r="AX166" s="184"/>
      <c r="AY166" s="184"/>
      <c r="AZ166" s="184"/>
      <c r="BA166" s="184"/>
      <c r="BB166" s="184"/>
      <c r="BC166" s="184"/>
      <c r="BD166" s="184"/>
      <c r="BE166" s="184"/>
      <c r="BF166" s="184"/>
    </row>
    <row r="167" spans="1:58" s="137" customFormat="1" ht="36">
      <c r="A167" s="410"/>
      <c r="B167" s="411"/>
      <c r="C167" s="412"/>
      <c r="D167" s="413"/>
      <c r="E167" s="414">
        <v>2</v>
      </c>
      <c r="F167" s="1054" t="s">
        <v>244</v>
      </c>
      <c r="G167" s="1063"/>
      <c r="H167" s="415">
        <v>4</v>
      </c>
      <c r="I167" s="416">
        <f>IF(AND(OR(A167="x", A167="p"),NOT(B167="n")),H167,0)</f>
        <v>0</v>
      </c>
      <c r="J167" s="220">
        <f>IF(OR(D167="m", C167="y"),H167,0)</f>
        <v>0</v>
      </c>
      <c r="K167" s="253">
        <f>IF(AND(J167&gt;0,C167="y"),H167,0)</f>
        <v>0</v>
      </c>
      <c r="L167" s="254" t="s">
        <v>245</v>
      </c>
      <c r="M167" s="158"/>
      <c r="N167" s="184"/>
      <c r="O167" s="990" t="s">
        <v>246</v>
      </c>
      <c r="P167" s="990"/>
      <c r="Q167" s="990"/>
      <c r="R167" s="990"/>
    </row>
    <row r="168" spans="1:58" s="185" customFormat="1" ht="25.5" customHeight="1">
      <c r="A168" s="287"/>
      <c r="B168" s="288"/>
      <c r="C168" s="288"/>
      <c r="D168" s="289"/>
      <c r="E168" s="290">
        <v>3</v>
      </c>
      <c r="F168" s="805" t="s">
        <v>247</v>
      </c>
      <c r="G168" s="968"/>
      <c r="H168" s="271"/>
      <c r="I168" s="272"/>
      <c r="J168" s="273"/>
      <c r="K168" s="253"/>
      <c r="L168" s="779" t="s">
        <v>88</v>
      </c>
      <c r="M168" s="1026"/>
      <c r="N168" s="137"/>
      <c r="O168" s="202"/>
      <c r="P168" s="417"/>
      <c r="Q168" s="418"/>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row>
    <row r="169" spans="1:58" s="185" customFormat="1" ht="15" customHeight="1">
      <c r="A169" s="291"/>
      <c r="B169" s="292"/>
      <c r="C169" s="293"/>
      <c r="D169" s="294"/>
      <c r="E169" s="295" t="s">
        <v>155</v>
      </c>
      <c r="F169" s="1043" t="s">
        <v>248</v>
      </c>
      <c r="G169" s="962"/>
      <c r="H169" s="296">
        <v>3</v>
      </c>
      <c r="I169" s="243">
        <f>IF(AND(OR(A169="x", A169="p"),NOT(OR(B169="n", A170="x", A170="p", A171="x", A171="p"))),H169,0)</f>
        <v>0</v>
      </c>
      <c r="J169" s="265">
        <f>IF(AND(OR(D169="m", C169="y"),NOT(D170="m"),NOT(C170="y"),NOT(D171="m"),NOT(C171="y")),H169,0)</f>
        <v>0</v>
      </c>
      <c r="K169" s="253">
        <f>IF(AND(J169&gt;0,C169="y"),H169,0)</f>
        <v>0</v>
      </c>
      <c r="L169" s="780"/>
      <c r="M169" s="1010"/>
      <c r="N169" s="184"/>
      <c r="O169" s="990" t="s">
        <v>71</v>
      </c>
      <c r="P169" s="990"/>
      <c r="Q169" s="990"/>
      <c r="R169" s="990"/>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c r="AS169" s="184"/>
      <c r="AT169" s="184"/>
      <c r="AU169" s="184"/>
      <c r="AV169" s="184"/>
      <c r="AW169" s="184"/>
      <c r="AX169" s="184"/>
      <c r="AY169" s="184"/>
      <c r="AZ169" s="184"/>
      <c r="BA169" s="184"/>
      <c r="BB169" s="184"/>
      <c r="BC169" s="184"/>
      <c r="BD169" s="184"/>
      <c r="BE169" s="184"/>
      <c r="BF169" s="184"/>
    </row>
    <row r="170" spans="1:58" s="185" customFormat="1" ht="15" customHeight="1">
      <c r="A170" s="203"/>
      <c r="B170" s="204"/>
      <c r="C170" s="205"/>
      <c r="D170" s="206"/>
      <c r="E170" s="295" t="s">
        <v>157</v>
      </c>
      <c r="F170" s="1043" t="s">
        <v>249</v>
      </c>
      <c r="G170" s="962"/>
      <c r="H170" s="208">
        <v>4</v>
      </c>
      <c r="I170" s="300">
        <f>IF(AND(OR(A170="x", A170="p"),NOT(OR(B170="n", A169="x", A169="p", A171="x", A171="p"))),H170,0)</f>
        <v>0</v>
      </c>
      <c r="J170" s="301">
        <f>IF(AND(OR(D170="m", C170="y"),NOT(D171="m"),NOT(C171="y"),NOT(D169="m"),NOT(C169="y")),H170,0)</f>
        <v>0</v>
      </c>
      <c r="K170" s="253">
        <f>IF(AND(J170&gt;0,C170="y"),H170,0)</f>
        <v>0</v>
      </c>
      <c r="L170" s="780"/>
      <c r="M170" s="1010"/>
      <c r="N170" s="184"/>
      <c r="O170" s="202"/>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c r="AW170" s="184"/>
      <c r="AX170" s="184"/>
      <c r="AY170" s="184"/>
      <c r="AZ170" s="184"/>
      <c r="BA170" s="184"/>
      <c r="BB170" s="184"/>
      <c r="BC170" s="184"/>
      <c r="BD170" s="184"/>
      <c r="BE170" s="184"/>
      <c r="BF170" s="184"/>
    </row>
    <row r="171" spans="1:58" s="185" customFormat="1" ht="15.75" thickBot="1">
      <c r="A171" s="302"/>
      <c r="B171" s="303"/>
      <c r="C171" s="304"/>
      <c r="D171" s="305"/>
      <c r="E171" s="419" t="s">
        <v>160</v>
      </c>
      <c r="F171" s="1060" t="s">
        <v>250</v>
      </c>
      <c r="G171" s="1061"/>
      <c r="H171" s="307">
        <v>5</v>
      </c>
      <c r="I171" s="230">
        <f>IF(AND(OR(A171="x", A171="p"),NOT(OR(B171="n", A169="x", A169="p", A170="x", A170="p"))),H171,0)</f>
        <v>0</v>
      </c>
      <c r="J171" s="315">
        <f>IF(AND(OR(D171="m", C171="y"),NOT(D169="m"),NOT(C169="y"),NOT(D170="m"),NOT(C170="y")),H171,0)</f>
        <v>0</v>
      </c>
      <c r="K171" s="253">
        <f>IF(AND(J171&gt;0,C171="y"),H171,0)</f>
        <v>0</v>
      </c>
      <c r="L171" s="846"/>
      <c r="M171" s="1011"/>
      <c r="N171" s="184"/>
      <c r="O171" s="202"/>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row>
    <row r="172" spans="1:58" s="137" customFormat="1" ht="15" customHeight="1" thickBot="1">
      <c r="A172" s="420"/>
      <c r="B172" s="421"/>
      <c r="C172" s="421"/>
      <c r="D172" s="1062" t="s">
        <v>698</v>
      </c>
      <c r="E172" s="1062"/>
      <c r="F172" s="1062"/>
      <c r="G172" s="1062"/>
      <c r="H172" s="1062"/>
      <c r="I172" s="1062"/>
      <c r="J172" s="1062"/>
      <c r="K172" s="1062"/>
      <c r="L172" s="1062"/>
      <c r="M172" s="284"/>
      <c r="N172" s="184"/>
    </row>
    <row r="173" spans="1:58" s="185" customFormat="1" ht="30.75" customHeight="1">
      <c r="A173" s="142"/>
      <c r="B173" s="730"/>
      <c r="C173" s="730"/>
      <c r="D173" s="731"/>
      <c r="E173" s="1057" t="s">
        <v>251</v>
      </c>
      <c r="F173" s="1058"/>
      <c r="G173" s="1059"/>
      <c r="H173" s="751"/>
      <c r="I173" s="752"/>
      <c r="J173" s="753"/>
      <c r="K173" s="754"/>
      <c r="L173" s="755"/>
      <c r="M173" s="756"/>
      <c r="N173" s="137"/>
      <c r="O173" s="202"/>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c r="AS173" s="184"/>
      <c r="AT173" s="184"/>
      <c r="AU173" s="184"/>
      <c r="AV173" s="184"/>
      <c r="AW173" s="184"/>
      <c r="AX173" s="184"/>
      <c r="AY173" s="184"/>
      <c r="AZ173" s="184"/>
      <c r="BA173" s="184"/>
      <c r="BB173" s="184"/>
      <c r="BC173" s="184"/>
      <c r="BD173" s="184"/>
      <c r="BE173" s="184"/>
      <c r="BF173" s="184"/>
    </row>
    <row r="174" spans="1:58" s="185" customFormat="1" ht="15">
      <c r="A174" s="287"/>
      <c r="B174" s="288"/>
      <c r="C174" s="288"/>
      <c r="D174" s="289"/>
      <c r="E174" s="379">
        <v>4</v>
      </c>
      <c r="F174" s="1049" t="s">
        <v>252</v>
      </c>
      <c r="G174" s="1050"/>
      <c r="H174" s="208"/>
      <c r="I174" s="243"/>
      <c r="J174" s="265">
        <f>IF(AND(OR(D174="m", C174="y"),NOT(D175="m"),NOT(C175="y"),NOT(D176="m"),NOT(C176="y")),H174,0)</f>
        <v>0</v>
      </c>
      <c r="K174" s="232"/>
      <c r="L174" s="1029" t="s">
        <v>91</v>
      </c>
      <c r="M174" s="907"/>
      <c r="N174" s="184"/>
      <c r="O174" s="837" t="s">
        <v>253</v>
      </c>
      <c r="P174" s="837"/>
      <c r="Q174" s="837"/>
      <c r="R174" s="837"/>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c r="AS174" s="184"/>
      <c r="AT174" s="184"/>
      <c r="AU174" s="184"/>
      <c r="AV174" s="184"/>
      <c r="AW174" s="184"/>
      <c r="AX174" s="184"/>
      <c r="AY174" s="184"/>
      <c r="AZ174" s="184"/>
      <c r="BA174" s="184"/>
      <c r="BB174" s="184"/>
      <c r="BC174" s="184"/>
      <c r="BD174" s="184"/>
      <c r="BE174" s="184"/>
      <c r="BF174" s="184"/>
    </row>
    <row r="175" spans="1:58" s="185" customFormat="1" ht="15">
      <c r="A175" s="353"/>
      <c r="B175" s="354"/>
      <c r="C175" s="355"/>
      <c r="D175" s="356"/>
      <c r="E175" s="439" t="s">
        <v>155</v>
      </c>
      <c r="F175" s="882" t="s">
        <v>254</v>
      </c>
      <c r="G175" s="1045"/>
      <c r="H175" s="208">
        <v>1</v>
      </c>
      <c r="I175" s="243">
        <f>IF(AND(OR(A175="x", A175="p"),NOT(OR(B175="n", A176="x", A176="p"))),H175,0)</f>
        <v>0</v>
      </c>
      <c r="J175" s="265">
        <f>IF(AND(OR(D175="m", C175="y"),NOT(D176="m"),NOT(C176="y")),H175,0)</f>
        <v>0</v>
      </c>
      <c r="K175" s="440">
        <f>IF(AND(J175&gt;0,C175="y"),H175,0)</f>
        <v>0</v>
      </c>
      <c r="L175" s="781"/>
      <c r="M175" s="838"/>
      <c r="N175" s="184"/>
      <c r="O175" s="837" t="s">
        <v>255</v>
      </c>
      <c r="P175" s="837"/>
      <c r="Q175" s="837"/>
      <c r="R175" s="837"/>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row>
    <row r="176" spans="1:58" s="185" customFormat="1" ht="15" customHeight="1">
      <c r="A176" s="302"/>
      <c r="B176" s="303"/>
      <c r="C176" s="304"/>
      <c r="D176" s="305"/>
      <c r="E176" s="441" t="s">
        <v>157</v>
      </c>
      <c r="F176" s="882" t="s">
        <v>256</v>
      </c>
      <c r="G176" s="1045"/>
      <c r="H176" s="242">
        <v>2</v>
      </c>
      <c r="I176" s="308">
        <f>IF(AND(OR(A176="x", A176="p"),NOT(OR(B176="n", A175="x", A175="p"))),H176,0)</f>
        <v>0</v>
      </c>
      <c r="J176" s="309">
        <f>IF(AND(OR(D176="m", C176="y"),NOT(D175="m"),NOT(C175="y")),H176,0)</f>
        <v>0</v>
      </c>
      <c r="K176" s="440">
        <f>IF(AND(J176&gt;0,C176="y"),H176,0)</f>
        <v>0</v>
      </c>
      <c r="L176" s="781"/>
      <c r="M176" s="838"/>
      <c r="N176" s="184"/>
      <c r="O176" s="837" t="s">
        <v>257</v>
      </c>
      <c r="P176" s="837"/>
      <c r="Q176" s="837"/>
      <c r="R176" s="837"/>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row>
    <row r="177" spans="1:58" s="185" customFormat="1" ht="15">
      <c r="A177" s="214"/>
      <c r="B177" s="215"/>
      <c r="C177" s="216"/>
      <c r="D177" s="217"/>
      <c r="E177" s="218">
        <v>5</v>
      </c>
      <c r="F177" s="877" t="s">
        <v>258</v>
      </c>
      <c r="G177" s="1042"/>
      <c r="H177" s="219">
        <v>1</v>
      </c>
      <c r="I177" s="416">
        <f>IF(AND(OR(A177="x", A177="p"),NOT(B177="n")),H177,0)</f>
        <v>0</v>
      </c>
      <c r="J177" s="220">
        <f>IF(OR(D177="m", C177="y"),H177,0)</f>
        <v>0</v>
      </c>
      <c r="K177" s="221">
        <f>IF(AND(J177&gt;0,C177="y"),H177,0)</f>
        <v>0</v>
      </c>
      <c r="L177" s="442" t="s">
        <v>91</v>
      </c>
      <c r="M177" s="160"/>
      <c r="N177" s="184"/>
      <c r="O177" s="202"/>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row>
    <row r="178" spans="1:58" s="185" customFormat="1" ht="15" customHeight="1">
      <c r="A178" s="224"/>
      <c r="B178" s="225"/>
      <c r="C178" s="226"/>
      <c r="D178" s="227"/>
      <c r="E178" s="228">
        <v>6</v>
      </c>
      <c r="F178" s="1054" t="s">
        <v>259</v>
      </c>
      <c r="G178" s="1055"/>
      <c r="H178" s="229">
        <v>1</v>
      </c>
      <c r="I178" s="416">
        <f>IF(AND(OR(A178="x", A178="p"),NOT(B178="n")),H178,0)</f>
        <v>0</v>
      </c>
      <c r="J178" s="220">
        <f>IF(OR(D178="m", C178="y"),H178,0)</f>
        <v>0</v>
      </c>
      <c r="K178" s="232">
        <f>IF(AND(J178&gt;0,C178="y"),H178,0)</f>
        <v>0</v>
      </c>
      <c r="L178" s="443" t="s">
        <v>88</v>
      </c>
      <c r="M178" s="444"/>
      <c r="N178" s="184"/>
      <c r="O178" s="202"/>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c r="AS178" s="184"/>
      <c r="AT178" s="184"/>
      <c r="AU178" s="184"/>
      <c r="AV178" s="184"/>
      <c r="AW178" s="184"/>
      <c r="AX178" s="184"/>
      <c r="AY178" s="184"/>
      <c r="AZ178" s="184"/>
      <c r="BA178" s="184"/>
      <c r="BB178" s="184"/>
      <c r="BC178" s="184"/>
      <c r="BD178" s="184"/>
      <c r="BE178" s="184"/>
      <c r="BF178" s="184"/>
    </row>
    <row r="179" spans="1:58" s="185" customFormat="1" ht="30.75" customHeight="1">
      <c r="A179" s="430"/>
      <c r="B179" s="431"/>
      <c r="C179" s="431"/>
      <c r="D179" s="432"/>
      <c r="E179" s="1056" t="s">
        <v>260</v>
      </c>
      <c r="F179" s="1047"/>
      <c r="G179" s="1048"/>
      <c r="H179" s="433"/>
      <c r="I179" s="434"/>
      <c r="J179" s="435"/>
      <c r="K179" s="436"/>
      <c r="L179" s="437"/>
      <c r="M179" s="438"/>
      <c r="N179" s="184"/>
      <c r="O179" s="202"/>
      <c r="P179" s="445"/>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c r="AS179" s="184"/>
      <c r="AT179" s="184"/>
      <c r="AU179" s="184"/>
      <c r="AV179" s="184"/>
      <c r="AW179" s="184"/>
      <c r="AX179" s="184"/>
      <c r="AY179" s="184"/>
      <c r="AZ179" s="184"/>
      <c r="BA179" s="184"/>
      <c r="BB179" s="184"/>
      <c r="BC179" s="184"/>
      <c r="BD179" s="184"/>
      <c r="BE179" s="184"/>
      <c r="BF179" s="184"/>
    </row>
    <row r="180" spans="1:58" s="185" customFormat="1" ht="15">
      <c r="A180" s="287"/>
      <c r="B180" s="288"/>
      <c r="C180" s="288"/>
      <c r="D180" s="289"/>
      <c r="E180" s="241">
        <v>7</v>
      </c>
      <c r="F180" s="1049" t="s">
        <v>261</v>
      </c>
      <c r="G180" s="1050"/>
      <c r="H180" s="208"/>
      <c r="I180" s="243"/>
      <c r="J180" s="265"/>
      <c r="K180" s="232"/>
      <c r="L180" s="1029" t="s">
        <v>88</v>
      </c>
      <c r="M180" s="907"/>
      <c r="N180" s="184"/>
      <c r="O180" s="202"/>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c r="AS180" s="184"/>
      <c r="AT180" s="184"/>
      <c r="AU180" s="184"/>
      <c r="AV180" s="184"/>
      <c r="AW180" s="184"/>
      <c r="AX180" s="184"/>
      <c r="AY180" s="184"/>
      <c r="AZ180" s="184"/>
      <c r="BA180" s="184"/>
      <c r="BB180" s="184"/>
      <c r="BC180" s="184"/>
      <c r="BD180" s="184"/>
      <c r="BE180" s="184"/>
      <c r="BF180" s="184"/>
    </row>
    <row r="181" spans="1:58" s="185" customFormat="1" ht="15">
      <c r="A181" s="203"/>
      <c r="B181" s="204"/>
      <c r="C181" s="205"/>
      <c r="D181" s="206"/>
      <c r="E181" s="295" t="s">
        <v>155</v>
      </c>
      <c r="F181" s="798" t="s">
        <v>262</v>
      </c>
      <c r="G181" s="962"/>
      <c r="H181" s="208">
        <v>2</v>
      </c>
      <c r="I181" s="243">
        <f>IF(AND(OR(A181="x", A181="p"),NOT(OR(B181="n", A182="x", A182="p"))),H181,0)</f>
        <v>0</v>
      </c>
      <c r="J181" s="265">
        <f>IF(AND(OR(D181="m", C181="y"),NOT(D182="m"),NOT(C182="y")),H181,0)</f>
        <v>0</v>
      </c>
      <c r="K181" s="440">
        <f>IF(AND(J181&gt;0,C181="y"),H181,0)</f>
        <v>0</v>
      </c>
      <c r="L181" s="781"/>
      <c r="M181" s="838"/>
      <c r="N181" s="184"/>
      <c r="O181" s="202"/>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4"/>
      <c r="AX181" s="184"/>
      <c r="AY181" s="184"/>
      <c r="AZ181" s="184"/>
      <c r="BA181" s="184"/>
      <c r="BB181" s="184"/>
      <c r="BC181" s="184"/>
      <c r="BD181" s="184"/>
      <c r="BE181" s="184"/>
      <c r="BF181" s="184"/>
    </row>
    <row r="182" spans="1:58" s="185" customFormat="1" ht="15" customHeight="1">
      <c r="A182" s="302"/>
      <c r="B182" s="303"/>
      <c r="C182" s="304"/>
      <c r="D182" s="305"/>
      <c r="E182" s="446" t="s">
        <v>157</v>
      </c>
      <c r="F182" s="882" t="s">
        <v>263</v>
      </c>
      <c r="G182" s="975"/>
      <c r="H182" s="242">
        <v>3</v>
      </c>
      <c r="I182" s="308">
        <f>IF(AND(OR(A182="x", A182="p"),NOT(OR(B182="n", A181="x", A181="p", A180="x", A180="p"))),H182,0)</f>
        <v>0</v>
      </c>
      <c r="J182" s="309">
        <f>IF(AND(OR(D182="m", C182="y"),NOT(D180="m"),NOT(C180="y"),NOT(D181="m"),NOT(C181="y")),H182,0)</f>
        <v>0</v>
      </c>
      <c r="K182" s="440">
        <f>IF(AND(J182&gt;0,C182="y"),H182,0)</f>
        <v>0</v>
      </c>
      <c r="L182" s="781"/>
      <c r="M182" s="838"/>
      <c r="N182" s="184"/>
      <c r="O182" s="202"/>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4"/>
      <c r="AY182" s="184"/>
      <c r="AZ182" s="184"/>
      <c r="BA182" s="184"/>
      <c r="BB182" s="184"/>
      <c r="BC182" s="184"/>
      <c r="BD182" s="184"/>
      <c r="BE182" s="184"/>
      <c r="BF182" s="184"/>
    </row>
    <row r="183" spans="1:58" s="185" customFormat="1" ht="15" customHeight="1">
      <c r="A183" s="214"/>
      <c r="B183" s="215"/>
      <c r="C183" s="216"/>
      <c r="D183" s="217"/>
      <c r="E183" s="218">
        <v>8</v>
      </c>
      <c r="F183" s="877" t="s">
        <v>264</v>
      </c>
      <c r="G183" s="1042"/>
      <c r="H183" s="219">
        <v>1</v>
      </c>
      <c r="I183" s="209">
        <f>IF(AND(OR(A183="x", A183="p"),NOT(B183="n")),H183,0)</f>
        <v>0</v>
      </c>
      <c r="J183" s="220">
        <f>IF(OR(D183="m", C183="y"),H183,0)</f>
        <v>0</v>
      </c>
      <c r="K183" s="221">
        <f>IF(AND(J183&gt;0,C183="y"),H183,0)</f>
        <v>0</v>
      </c>
      <c r="L183" s="442" t="s">
        <v>88</v>
      </c>
      <c r="M183" s="160"/>
      <c r="N183" s="184"/>
      <c r="O183" s="202"/>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84"/>
      <c r="BD183" s="184"/>
      <c r="BE183" s="184"/>
      <c r="BF183" s="184"/>
    </row>
    <row r="184" spans="1:58" s="185" customFormat="1" ht="30.75" customHeight="1">
      <c r="A184" s="430"/>
      <c r="B184" s="431"/>
      <c r="C184" s="431"/>
      <c r="D184" s="431"/>
      <c r="E184" s="1047" t="s">
        <v>265</v>
      </c>
      <c r="F184" s="1047"/>
      <c r="G184" s="1048"/>
      <c r="H184" s="433"/>
      <c r="I184" s="434"/>
      <c r="J184" s="435"/>
      <c r="K184" s="436"/>
      <c r="L184" s="437"/>
      <c r="M184" s="438"/>
      <c r="N184" s="184"/>
      <c r="O184" s="837" t="s">
        <v>266</v>
      </c>
      <c r="P184" s="837"/>
      <c r="Q184" s="837"/>
      <c r="R184" s="837"/>
      <c r="S184" s="837"/>
      <c r="T184" s="837"/>
      <c r="U184" s="837"/>
      <c r="V184" s="837"/>
      <c r="W184" s="837"/>
      <c r="X184" s="837"/>
      <c r="Y184" s="837"/>
      <c r="Z184" s="837"/>
      <c r="AA184" s="837"/>
      <c r="AB184" s="837"/>
      <c r="AC184" s="837"/>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row>
    <row r="185" spans="1:58" s="185" customFormat="1" ht="15">
      <c r="A185" s="287"/>
      <c r="B185" s="288"/>
      <c r="C185" s="288"/>
      <c r="D185" s="289"/>
      <c r="E185" s="379">
        <v>9</v>
      </c>
      <c r="F185" s="1049" t="s">
        <v>267</v>
      </c>
      <c r="G185" s="1050"/>
      <c r="H185" s="208"/>
      <c r="I185" s="243"/>
      <c r="J185" s="265"/>
      <c r="K185" s="232"/>
      <c r="L185" s="1029" t="s">
        <v>88</v>
      </c>
      <c r="M185" s="907"/>
      <c r="N185" s="184"/>
      <c r="O185" s="776" t="s">
        <v>268</v>
      </c>
      <c r="P185" s="776"/>
      <c r="Q185" s="776"/>
      <c r="R185" s="776"/>
      <c r="S185" s="776"/>
      <c r="T185" s="776"/>
      <c r="U185" s="776"/>
      <c r="V185" s="776"/>
      <c r="W185" s="776"/>
      <c r="X185" s="776"/>
      <c r="Y185" s="776"/>
      <c r="Z185" s="776"/>
      <c r="AA185" s="776"/>
      <c r="AB185" s="776"/>
      <c r="AC185" s="776"/>
      <c r="AD185" s="776"/>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row>
    <row r="186" spans="1:58" s="185" customFormat="1" ht="15">
      <c r="A186" s="203"/>
      <c r="B186" s="204"/>
      <c r="C186" s="205"/>
      <c r="D186" s="206"/>
      <c r="E186" s="447" t="s">
        <v>155</v>
      </c>
      <c r="F186" s="798" t="s">
        <v>269</v>
      </c>
      <c r="G186" s="1044"/>
      <c r="H186" s="208">
        <v>2</v>
      </c>
      <c r="I186" s="243">
        <f>IF(AND(OR(A186="x", A186="p"),NOT(OR(B186="n", A187="x", A187="p"))),H186,0)</f>
        <v>0</v>
      </c>
      <c r="J186" s="265">
        <f>IF(AND(OR(D186="m", C186="y"),NOT(D187="m"),NOT(C187="y")),H186,0)</f>
        <v>0</v>
      </c>
      <c r="K186" s="440">
        <f>IF(AND(J186&gt;0,C186="y"),H186,0)</f>
        <v>0</v>
      </c>
      <c r="L186" s="781"/>
      <c r="M186" s="838"/>
      <c r="N186" s="184"/>
      <c r="O186" s="202"/>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row>
    <row r="187" spans="1:58" s="185" customFormat="1" ht="15" customHeight="1">
      <c r="A187" s="302"/>
      <c r="B187" s="303"/>
      <c r="C187" s="304"/>
      <c r="D187" s="305"/>
      <c r="E187" s="448" t="s">
        <v>157</v>
      </c>
      <c r="F187" s="847" t="s">
        <v>270</v>
      </c>
      <c r="G187" s="814"/>
      <c r="H187" s="307">
        <v>3</v>
      </c>
      <c r="I187" s="308">
        <f>IF(AND(OR(A187="x", A187="p"),NOT(OR(B187="n", A186="x", A186="p", A185="x", A185="p"))),H187,0)</f>
        <v>0</v>
      </c>
      <c r="J187" s="309">
        <f>IF(AND(OR(D187="m", C187="y"),NOT(D185="m"),NOT(C185="y"),NOT(D186="m"),NOT(C186="y")),H187,0)</f>
        <v>0</v>
      </c>
      <c r="K187" s="440">
        <f>IF(AND(J187&gt;0,C187="y"),H187,0)</f>
        <v>0</v>
      </c>
      <c r="L187" s="781"/>
      <c r="M187" s="838"/>
      <c r="N187" s="184"/>
      <c r="O187" s="837" t="s">
        <v>271</v>
      </c>
      <c r="P187" s="837"/>
      <c r="Q187" s="837"/>
      <c r="R187" s="837"/>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row>
    <row r="188" spans="1:58" s="185" customFormat="1" ht="15" customHeight="1">
      <c r="A188" s="214"/>
      <c r="B188" s="215"/>
      <c r="C188" s="216"/>
      <c r="D188" s="217"/>
      <c r="E188" s="218">
        <v>10</v>
      </c>
      <c r="F188" s="877" t="s">
        <v>264</v>
      </c>
      <c r="G188" s="1042"/>
      <c r="H188" s="219">
        <v>1</v>
      </c>
      <c r="I188" s="209">
        <f>IF(AND(OR(A188="x", A188="p"),NOT(B188="n")),H188,0)</f>
        <v>0</v>
      </c>
      <c r="J188" s="220">
        <f>IF(OR(D188="m", C188="y"),H188,0)</f>
        <v>0</v>
      </c>
      <c r="K188" s="221">
        <f>IF(AND(J188&gt;0,C188="y"),H188,0)</f>
        <v>0</v>
      </c>
      <c r="L188" s="442" t="s">
        <v>88</v>
      </c>
      <c r="M188" s="160"/>
      <c r="N188" s="184"/>
      <c r="O188" s="202"/>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4"/>
      <c r="AY188" s="184"/>
      <c r="AZ188" s="184"/>
      <c r="BA188" s="184"/>
      <c r="BB188" s="184"/>
      <c r="BC188" s="184"/>
      <c r="BD188" s="184"/>
      <c r="BE188" s="184"/>
      <c r="BF188" s="184"/>
    </row>
    <row r="189" spans="1:58" s="185" customFormat="1" ht="30.75" customHeight="1">
      <c r="A189" s="430"/>
      <c r="B189" s="431"/>
      <c r="C189" s="431"/>
      <c r="D189" s="432"/>
      <c r="E189" s="991" t="s">
        <v>272</v>
      </c>
      <c r="F189" s="992"/>
      <c r="G189" s="993"/>
      <c r="H189" s="433"/>
      <c r="I189" s="434"/>
      <c r="J189" s="435"/>
      <c r="K189" s="436"/>
      <c r="L189" s="437"/>
      <c r="M189" s="438"/>
      <c r="N189" s="184"/>
      <c r="O189" s="202"/>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c r="AS189" s="184"/>
      <c r="AT189" s="184"/>
      <c r="AU189" s="184"/>
      <c r="AV189" s="184"/>
      <c r="AW189" s="184"/>
      <c r="AX189" s="184"/>
      <c r="AY189" s="184"/>
      <c r="AZ189" s="184"/>
      <c r="BA189" s="184"/>
      <c r="BB189" s="184"/>
      <c r="BC189" s="184"/>
      <c r="BD189" s="184"/>
      <c r="BE189" s="184"/>
      <c r="BF189" s="184"/>
    </row>
    <row r="190" spans="1:58" s="185" customFormat="1" ht="15">
      <c r="A190" s="287"/>
      <c r="B190" s="288"/>
      <c r="C190" s="288"/>
      <c r="D190" s="289"/>
      <c r="E190" s="379">
        <v>11</v>
      </c>
      <c r="F190" s="899" t="s">
        <v>273</v>
      </c>
      <c r="G190" s="1046"/>
      <c r="H190" s="208"/>
      <c r="I190" s="243"/>
      <c r="J190" s="265"/>
      <c r="K190" s="232"/>
      <c r="L190" s="1037" t="s">
        <v>88</v>
      </c>
      <c r="M190" s="906"/>
      <c r="N190" s="184"/>
      <c r="O190" s="202"/>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4"/>
      <c r="AY190" s="184"/>
      <c r="AZ190" s="184"/>
      <c r="BA190" s="184"/>
      <c r="BB190" s="184"/>
      <c r="BC190" s="184"/>
      <c r="BD190" s="184"/>
      <c r="BE190" s="184"/>
      <c r="BF190" s="184"/>
    </row>
    <row r="191" spans="1:58" s="185" customFormat="1" ht="15">
      <c r="A191" s="353"/>
      <c r="B191" s="354"/>
      <c r="C191" s="355"/>
      <c r="D191" s="356"/>
      <c r="E191" s="295" t="s">
        <v>155</v>
      </c>
      <c r="F191" s="1043" t="s">
        <v>274</v>
      </c>
      <c r="G191" s="1044"/>
      <c r="H191" s="296">
        <v>2</v>
      </c>
      <c r="I191" s="243">
        <f>IF(AND(OR(A191="x", A191="p"),NOT(OR(B191="n", A192="x", A192="p", A193="x", A193="p"))),H191,0)</f>
        <v>0</v>
      </c>
      <c r="J191" s="265">
        <f>IF(AND(OR(D191="m", C191="y"),NOT(D192="m"),NOT(C192="y"),NOT(D193="m"),NOT(C193="y")),H191,0)</f>
        <v>0</v>
      </c>
      <c r="K191" s="221">
        <f>IF(AND(J191&gt;0,C191="y"),H191,0)</f>
        <v>0</v>
      </c>
      <c r="L191" s="1029"/>
      <c r="M191" s="907"/>
      <c r="N191" s="184"/>
      <c r="O191" s="837" t="s">
        <v>275</v>
      </c>
      <c r="P191" s="837"/>
      <c r="Q191" s="837"/>
      <c r="R191" s="837"/>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84"/>
      <c r="BD191" s="184"/>
      <c r="BE191" s="184"/>
      <c r="BF191" s="184"/>
    </row>
    <row r="192" spans="1:58" s="185" customFormat="1" ht="19.5" customHeight="1">
      <c r="A192" s="311"/>
      <c r="B192" s="312"/>
      <c r="C192" s="313"/>
      <c r="D192" s="314"/>
      <c r="E192" s="449" t="s">
        <v>157</v>
      </c>
      <c r="F192" s="798" t="s">
        <v>276</v>
      </c>
      <c r="G192" s="1051"/>
      <c r="H192" s="299">
        <v>3</v>
      </c>
      <c r="I192" s="300">
        <f>IF(AND(OR(A192="x", A192="p"),NOT(OR(B192="n", A191="x", A191="p", A193="x", A193="p"))),H192,0)</f>
        <v>0</v>
      </c>
      <c r="J192" s="301">
        <f>IF(AND(OR(D192="m", C192="y"),NOT(D193="m"),NOT(C193="y"),NOT(D191="m"),NOT(C191="y")),H192,0)</f>
        <v>0</v>
      </c>
      <c r="K192" s="221">
        <f>IF(AND(J192&gt;0,C192="y"),H192,0)</f>
        <v>0</v>
      </c>
      <c r="L192" s="838"/>
      <c r="M192" s="838"/>
      <c r="N192" s="184"/>
      <c r="O192" s="202"/>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84"/>
      <c r="BD192" s="184"/>
      <c r="BE192" s="184"/>
      <c r="BF192" s="184"/>
    </row>
    <row r="193" spans="1:58" s="185" customFormat="1" ht="15.75" thickBot="1">
      <c r="A193" s="450"/>
      <c r="B193" s="451"/>
      <c r="C193" s="452"/>
      <c r="D193" s="453"/>
      <c r="E193" s="454" t="s">
        <v>160</v>
      </c>
      <c r="F193" s="1052" t="s">
        <v>277</v>
      </c>
      <c r="G193" s="1053"/>
      <c r="H193" s="455">
        <v>4</v>
      </c>
      <c r="I193" s="230">
        <f>IF(AND(OR(A193="x", A193="p"),NOT(OR(B193="n", A191="x", A191="p", A192="x", A192="p"))),H193,0)</f>
        <v>0</v>
      </c>
      <c r="J193" s="315">
        <f>IF(AND(OR(D193="m", C193="y"),NOT(D191="m"),NOT(C191="y"),NOT(D192="m"),NOT(C192="y")),H193,0)</f>
        <v>0</v>
      </c>
      <c r="K193" s="221">
        <f>IF(AND(J193&gt;0,C193="y"),H193,0)</f>
        <v>0</v>
      </c>
      <c r="L193" s="1012"/>
      <c r="M193" s="1013"/>
      <c r="N193" s="184"/>
      <c r="O193" s="202"/>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c r="AS193" s="184"/>
      <c r="AT193" s="184"/>
      <c r="AU193" s="184"/>
      <c r="AV193" s="184"/>
      <c r="AW193" s="184"/>
      <c r="AX193" s="184"/>
      <c r="AY193" s="184"/>
      <c r="AZ193" s="184"/>
      <c r="BA193" s="184"/>
      <c r="BB193" s="184"/>
      <c r="BC193" s="184"/>
      <c r="BD193" s="184"/>
      <c r="BE193" s="184"/>
      <c r="BF193" s="184"/>
    </row>
    <row r="194" spans="1:58" s="185" customFormat="1" ht="15.75" thickBot="1">
      <c r="A194" s="420"/>
      <c r="B194" s="421"/>
      <c r="C194" s="421"/>
      <c r="D194" s="422" t="s">
        <v>278</v>
      </c>
      <c r="E194" s="423"/>
      <c r="F194" s="424"/>
      <c r="G194" s="425"/>
      <c r="H194" s="426"/>
      <c r="I194" s="427"/>
      <c r="J194" s="367"/>
      <c r="K194" s="428"/>
      <c r="L194" s="429"/>
      <c r="M194" s="284"/>
      <c r="N194" s="184"/>
      <c r="O194" s="202"/>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184"/>
    </row>
    <row r="195" spans="1:58" s="185" customFormat="1" ht="15">
      <c r="A195" s="430"/>
      <c r="B195" s="431"/>
      <c r="C195" s="431"/>
      <c r="D195" s="432"/>
      <c r="E195" s="991" t="s">
        <v>279</v>
      </c>
      <c r="F195" s="992"/>
      <c r="G195" s="1041"/>
      <c r="H195" s="456"/>
      <c r="I195" s="457"/>
      <c r="J195" s="458"/>
      <c r="K195" s="459"/>
      <c r="L195" s="460"/>
      <c r="M195" s="461"/>
      <c r="N195" s="184"/>
      <c r="O195" s="202"/>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row>
    <row r="196" spans="1:58" s="185" customFormat="1" ht="14.25" customHeight="1">
      <c r="A196" s="287"/>
      <c r="B196" s="288"/>
      <c r="C196" s="288"/>
      <c r="D196" s="289"/>
      <c r="E196" s="379">
        <v>12</v>
      </c>
      <c r="F196" s="897" t="s">
        <v>280</v>
      </c>
      <c r="G196" s="983"/>
      <c r="H196" s="208"/>
      <c r="I196" s="243"/>
      <c r="J196" s="265"/>
      <c r="K196" s="232"/>
      <c r="L196" s="1029" t="s">
        <v>88</v>
      </c>
      <c r="M196" s="907"/>
      <c r="N196" s="184"/>
      <c r="O196" s="202"/>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c r="AS196" s="184"/>
      <c r="AT196" s="184"/>
      <c r="AU196" s="184"/>
      <c r="AV196" s="184"/>
      <c r="AW196" s="184"/>
      <c r="AX196" s="184"/>
      <c r="AY196" s="184"/>
      <c r="AZ196" s="184"/>
      <c r="BA196" s="184"/>
      <c r="BB196" s="184"/>
      <c r="BC196" s="184"/>
      <c r="BD196" s="184"/>
      <c r="BE196" s="184"/>
      <c r="BF196" s="184"/>
    </row>
    <row r="197" spans="1:58" s="185" customFormat="1" ht="15" customHeight="1">
      <c r="A197" s="353"/>
      <c r="B197" s="354"/>
      <c r="C197" s="355"/>
      <c r="D197" s="356"/>
      <c r="E197" s="295" t="s">
        <v>155</v>
      </c>
      <c r="F197" s="1043" t="s">
        <v>281</v>
      </c>
      <c r="G197" s="1044"/>
      <c r="H197" s="208">
        <v>2</v>
      </c>
      <c r="I197" s="243">
        <f>IF(AND(OR(A197="x", A197="p"),NOT(OR(B197="n", A198="x", A198="p", A199="x", A199="p"))),H197,0)</f>
        <v>0</v>
      </c>
      <c r="J197" s="265">
        <f>IF(AND(OR(D197="m", C197="y"),NOT(D198="m"),NOT(C198="y"),NOT(D199="m"),NOT(C199="y")),H197,0)</f>
        <v>0</v>
      </c>
      <c r="K197" s="232">
        <f t="shared" ref="K197:K203" si="0">IF(AND(J197&gt;0,C197="y"),H197,0)</f>
        <v>0</v>
      </c>
      <c r="L197" s="781"/>
      <c r="M197" s="838"/>
      <c r="N197" s="184"/>
      <c r="O197" s="837" t="s">
        <v>275</v>
      </c>
      <c r="P197" s="837"/>
      <c r="Q197" s="837"/>
      <c r="R197" s="837"/>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row>
    <row r="198" spans="1:58" s="185" customFormat="1" ht="15" customHeight="1">
      <c r="A198" s="237"/>
      <c r="B198" s="238"/>
      <c r="C198" s="239"/>
      <c r="D198" s="240"/>
      <c r="E198" s="462" t="s">
        <v>157</v>
      </c>
      <c r="F198" s="882" t="s">
        <v>282</v>
      </c>
      <c r="G198" s="1045"/>
      <c r="H198" s="242">
        <v>3</v>
      </c>
      <c r="I198" s="308">
        <f>IF(AND(OR(A198="x", A198="p"),NOT(OR(B198="n", A197="x", A197="p", A196="x", A196="p"))),H198,0)</f>
        <v>0</v>
      </c>
      <c r="J198" s="309">
        <f>IF(AND(OR(D198="m", C198="y"),NOT(D196="m"),NOT(C196="y"),NOT(D197="m"),NOT(C197="y")),H198,0)</f>
        <v>0</v>
      </c>
      <c r="K198" s="440">
        <f t="shared" si="0"/>
        <v>0</v>
      </c>
      <c r="L198" s="781"/>
      <c r="M198" s="838"/>
      <c r="N198" s="184"/>
      <c r="O198" s="837" t="s">
        <v>283</v>
      </c>
      <c r="P198" s="837"/>
      <c r="Q198" s="837"/>
      <c r="R198" s="837"/>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4"/>
      <c r="AY198" s="184"/>
      <c r="AZ198" s="184"/>
      <c r="BA198" s="184"/>
      <c r="BB198" s="184"/>
      <c r="BC198" s="184"/>
      <c r="BD198" s="184"/>
      <c r="BE198" s="184"/>
      <c r="BF198" s="184"/>
    </row>
    <row r="199" spans="1:58" s="185" customFormat="1" ht="15">
      <c r="A199" s="214"/>
      <c r="B199" s="215"/>
      <c r="C199" s="463"/>
      <c r="D199" s="217"/>
      <c r="E199" s="286">
        <v>13</v>
      </c>
      <c r="F199" s="849" t="s">
        <v>284</v>
      </c>
      <c r="G199" s="1042"/>
      <c r="H199" s="219">
        <v>2</v>
      </c>
      <c r="I199" s="209">
        <f>IF(AND(OR(A199="x", A199="p"),NOT(B199="n")),H199,0)</f>
        <v>0</v>
      </c>
      <c r="J199" s="220">
        <f>IF(OR(D199="m", C199="y"),H199,0)</f>
        <v>0</v>
      </c>
      <c r="K199" s="253">
        <f t="shared" si="0"/>
        <v>0</v>
      </c>
      <c r="L199" s="442" t="s">
        <v>88</v>
      </c>
      <c r="M199" s="464"/>
      <c r="N199" s="184"/>
      <c r="O199" s="202"/>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c r="AS199" s="184"/>
      <c r="AT199" s="184"/>
      <c r="AU199" s="184"/>
      <c r="AV199" s="184"/>
      <c r="AW199" s="184"/>
      <c r="AX199" s="184"/>
      <c r="AY199" s="184"/>
      <c r="AZ199" s="184"/>
      <c r="BA199" s="184"/>
      <c r="BB199" s="184"/>
      <c r="BC199" s="184"/>
      <c r="BD199" s="184"/>
      <c r="BE199" s="184"/>
      <c r="BF199" s="184"/>
    </row>
    <row r="200" spans="1:58" s="185" customFormat="1" ht="15" customHeight="1">
      <c r="A200" s="214"/>
      <c r="B200" s="215"/>
      <c r="C200" s="216"/>
      <c r="D200" s="217"/>
      <c r="E200" s="286">
        <v>14</v>
      </c>
      <c r="F200" s="851" t="s">
        <v>285</v>
      </c>
      <c r="G200" s="1042"/>
      <c r="H200" s="219">
        <v>1</v>
      </c>
      <c r="I200" s="209">
        <f>IF(AND(OR(A200="x", A200="p"),NOT(B200="n")),H200,0)</f>
        <v>0</v>
      </c>
      <c r="J200" s="220">
        <f>IF(OR(D200="m", C200="y"),H200,0)</f>
        <v>0</v>
      </c>
      <c r="K200" s="253">
        <f t="shared" si="0"/>
        <v>0</v>
      </c>
      <c r="L200" s="442" t="s">
        <v>91</v>
      </c>
      <c r="M200" s="464"/>
      <c r="N200" s="184"/>
      <c r="O200" s="837" t="s">
        <v>286</v>
      </c>
      <c r="P200" s="837"/>
      <c r="Q200" s="837"/>
      <c r="R200" s="837"/>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c r="AS200" s="184"/>
      <c r="AT200" s="184"/>
      <c r="AU200" s="184"/>
      <c r="AV200" s="184"/>
      <c r="AW200" s="184"/>
      <c r="AX200" s="184"/>
      <c r="AY200" s="184"/>
      <c r="AZ200" s="184"/>
      <c r="BA200" s="184"/>
      <c r="BB200" s="184"/>
      <c r="BC200" s="184"/>
      <c r="BD200" s="184"/>
      <c r="BE200" s="184"/>
      <c r="BF200" s="184"/>
    </row>
    <row r="201" spans="1:58" s="185" customFormat="1" ht="15" customHeight="1">
      <c r="A201" s="214"/>
      <c r="B201" s="215"/>
      <c r="C201" s="216"/>
      <c r="D201" s="217"/>
      <c r="E201" s="286">
        <v>15</v>
      </c>
      <c r="F201" s="849" t="s">
        <v>287</v>
      </c>
      <c r="G201" s="850"/>
      <c r="H201" s="219">
        <v>1</v>
      </c>
      <c r="I201" s="209">
        <f>IF(AND(OR(A201="x", A201="p"),NOT(B201="n")),H201,0)</f>
        <v>0</v>
      </c>
      <c r="J201" s="220">
        <f>IF(OR(D201="m", C201="y"),H201,0)</f>
        <v>0</v>
      </c>
      <c r="K201" s="253">
        <f t="shared" si="0"/>
        <v>0</v>
      </c>
      <c r="L201" s="442" t="s">
        <v>88</v>
      </c>
      <c r="M201" s="464"/>
      <c r="N201" s="184"/>
      <c r="O201" s="837" t="s">
        <v>288</v>
      </c>
      <c r="P201" s="837"/>
      <c r="Q201" s="837"/>
      <c r="R201" s="837"/>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row>
    <row r="202" spans="1:58" s="185" customFormat="1" ht="15" customHeight="1">
      <c r="A202" s="214"/>
      <c r="B202" s="215"/>
      <c r="C202" s="463"/>
      <c r="D202" s="217"/>
      <c r="E202" s="286">
        <v>16</v>
      </c>
      <c r="F202" s="851" t="s">
        <v>289</v>
      </c>
      <c r="G202" s="852"/>
      <c r="H202" s="219">
        <v>1</v>
      </c>
      <c r="I202" s="209">
        <f>IF(AND(OR(A202="x", A202="p"),NOT(B202="n")),H202,0)</f>
        <v>0</v>
      </c>
      <c r="J202" s="220">
        <f>IF(OR(D202="m", C202="y"),H202,0)</f>
        <v>0</v>
      </c>
      <c r="K202" s="253">
        <f t="shared" si="0"/>
        <v>0</v>
      </c>
      <c r="L202" s="442" t="s">
        <v>88</v>
      </c>
      <c r="M202" s="464"/>
      <c r="N202" s="184"/>
      <c r="O202" s="202"/>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row>
    <row r="203" spans="1:58" s="185" customFormat="1" ht="15">
      <c r="A203" s="214"/>
      <c r="B203" s="215"/>
      <c r="C203" s="463"/>
      <c r="D203" s="217"/>
      <c r="E203" s="286">
        <v>17</v>
      </c>
      <c r="F203" s="849" t="s">
        <v>290</v>
      </c>
      <c r="G203" s="850"/>
      <c r="H203" s="219">
        <v>1</v>
      </c>
      <c r="I203" s="209">
        <f>IF(AND(OR(A203="x", A203="p"),NOT(B203="n")),H203,0)</f>
        <v>0</v>
      </c>
      <c r="J203" s="220">
        <f>IF(OR(D203="m", C203="y"),H203,0)</f>
        <v>0</v>
      </c>
      <c r="K203" s="253">
        <f t="shared" si="0"/>
        <v>0</v>
      </c>
      <c r="L203" s="442" t="s">
        <v>88</v>
      </c>
      <c r="M203" s="464"/>
      <c r="N203" s="184"/>
      <c r="O203" s="202"/>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row>
    <row r="204" spans="1:58" s="185" customFormat="1" ht="32.25" customHeight="1">
      <c r="A204" s="430"/>
      <c r="B204" s="431"/>
      <c r="C204" s="431"/>
      <c r="D204" s="432"/>
      <c r="E204" s="991" t="s">
        <v>291</v>
      </c>
      <c r="F204" s="992"/>
      <c r="G204" s="1041"/>
      <c r="H204" s="456"/>
      <c r="I204" s="457"/>
      <c r="J204" s="458"/>
      <c r="K204" s="459"/>
      <c r="L204" s="460"/>
      <c r="M204" s="461"/>
      <c r="N204" s="184"/>
      <c r="O204" s="202"/>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c r="AS204" s="184"/>
      <c r="AT204" s="184"/>
      <c r="AU204" s="184"/>
      <c r="AV204" s="184"/>
      <c r="AW204" s="184"/>
      <c r="AX204" s="184"/>
      <c r="AY204" s="184"/>
      <c r="AZ204" s="184"/>
      <c r="BA204" s="184"/>
      <c r="BB204" s="184"/>
      <c r="BC204" s="184"/>
      <c r="BD204" s="184"/>
      <c r="BE204" s="184"/>
      <c r="BF204" s="184"/>
    </row>
    <row r="205" spans="1:58" s="185" customFormat="1" ht="15">
      <c r="A205" s="287"/>
      <c r="B205" s="288"/>
      <c r="C205" s="288"/>
      <c r="D205" s="289"/>
      <c r="E205" s="379">
        <v>18</v>
      </c>
      <c r="F205" s="897" t="s">
        <v>292</v>
      </c>
      <c r="G205" s="898"/>
      <c r="H205" s="208"/>
      <c r="I205" s="243"/>
      <c r="J205" s="265"/>
      <c r="K205" s="232"/>
      <c r="L205" s="1029" t="s">
        <v>88</v>
      </c>
      <c r="M205" s="907"/>
      <c r="N205" s="184"/>
      <c r="O205" s="202"/>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row>
    <row r="206" spans="1:58" s="185" customFormat="1" ht="15">
      <c r="A206" s="353"/>
      <c r="B206" s="354"/>
      <c r="C206" s="355"/>
      <c r="D206" s="356"/>
      <c r="E206" s="295" t="s">
        <v>155</v>
      </c>
      <c r="F206" s="798" t="s">
        <v>293</v>
      </c>
      <c r="G206" s="799"/>
      <c r="H206" s="208">
        <v>4</v>
      </c>
      <c r="I206" s="243">
        <f>IF(AND(OR(A206="x", A206="p"),NOT(OR(B206="n", A207="x", A207="p", A208="x", A208="p"))),H206,0)</f>
        <v>0</v>
      </c>
      <c r="J206" s="265">
        <f>IF(AND(OR(D206="m", C206="y"),NOT(D207="m"),NOT(C207="y"),NOT(D208="m"),NOT(C208="y")),H206,0)</f>
        <v>0</v>
      </c>
      <c r="K206" s="232">
        <f>IF(AND(J206&gt;0,C206="y"),H206,0)</f>
        <v>0</v>
      </c>
      <c r="L206" s="781"/>
      <c r="M206" s="838"/>
      <c r="N206" s="184"/>
      <c r="O206" s="202"/>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row>
    <row r="207" spans="1:58" s="185" customFormat="1" ht="15" customHeight="1">
      <c r="A207" s="237"/>
      <c r="B207" s="238"/>
      <c r="C207" s="239"/>
      <c r="D207" s="240"/>
      <c r="E207" s="462" t="s">
        <v>157</v>
      </c>
      <c r="F207" s="882" t="s">
        <v>294</v>
      </c>
      <c r="G207" s="883"/>
      <c r="H207" s="242">
        <v>7</v>
      </c>
      <c r="I207" s="308">
        <f>IF(AND(OR(A207="x", A207="p"),NOT(OR(B207="n", A206="x", A206="p", A205="x", A205="p"))),H207,0)</f>
        <v>0</v>
      </c>
      <c r="J207" s="309">
        <f>IF(AND(OR(D207="m", C207="y"),NOT(D205="m"),NOT(C205="y"),NOT(D206="m"),NOT(C206="y")),H207,0)</f>
        <v>0</v>
      </c>
      <c r="K207" s="440">
        <f>IF(AND(J207&gt;0,C207="y"),H207,0)</f>
        <v>0</v>
      </c>
      <c r="L207" s="781"/>
      <c r="M207" s="838"/>
      <c r="N207" s="184"/>
      <c r="O207" s="202"/>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c r="AS207" s="184"/>
      <c r="AT207" s="184"/>
      <c r="AU207" s="184"/>
      <c r="AV207" s="184"/>
      <c r="AW207" s="184"/>
      <c r="AX207" s="184"/>
      <c r="AY207" s="184"/>
      <c r="AZ207" s="184"/>
      <c r="BA207" s="184"/>
      <c r="BB207" s="184"/>
      <c r="BC207" s="184"/>
      <c r="BD207" s="184"/>
      <c r="BE207" s="184"/>
      <c r="BF207" s="184"/>
    </row>
    <row r="208" spans="1:58" s="137" customFormat="1" ht="15" customHeight="1" thickBot="1">
      <c r="A208" s="353"/>
      <c r="B208" s="354"/>
      <c r="C208" s="355"/>
      <c r="D208" s="356"/>
      <c r="E208" s="465">
        <v>19</v>
      </c>
      <c r="F208" s="1039" t="s">
        <v>295</v>
      </c>
      <c r="G208" s="1040"/>
      <c r="H208" s="466">
        <v>5</v>
      </c>
      <c r="I208" s="467">
        <f>IF(AND(OR(A208="x", A208="p"),NOT(B208="n")),H208,0)</f>
        <v>0</v>
      </c>
      <c r="J208" s="468">
        <f>IF(OR(D208="m", C208="y"),H208,0)</f>
        <v>0</v>
      </c>
      <c r="K208" s="469">
        <f>IF(AND(J208&gt;0,C208="y"),H208,0)</f>
        <v>0</v>
      </c>
      <c r="L208" s="470"/>
      <c r="M208" s="471"/>
      <c r="N208" s="184"/>
      <c r="O208" s="138"/>
    </row>
    <row r="209" spans="1:58" s="185" customFormat="1" ht="15" customHeight="1" thickBot="1">
      <c r="A209" s="420"/>
      <c r="B209" s="421"/>
      <c r="C209" s="421"/>
      <c r="D209" s="422" t="s">
        <v>296</v>
      </c>
      <c r="E209" s="423"/>
      <c r="F209" s="424"/>
      <c r="G209" s="425"/>
      <c r="H209" s="426"/>
      <c r="I209" s="427"/>
      <c r="J209" s="367"/>
      <c r="K209" s="428"/>
      <c r="L209" s="429"/>
      <c r="M209" s="284"/>
      <c r="N209" s="137"/>
      <c r="O209" s="202"/>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row>
    <row r="210" spans="1:58" s="185" customFormat="1" ht="14.25" customHeight="1">
      <c r="A210" s="287"/>
      <c r="B210" s="288"/>
      <c r="C210" s="288"/>
      <c r="D210" s="289"/>
      <c r="E210" s="379">
        <v>20</v>
      </c>
      <c r="F210" s="897" t="s">
        <v>297</v>
      </c>
      <c r="G210" s="898"/>
      <c r="H210" s="208"/>
      <c r="I210" s="243"/>
      <c r="J210" s="265"/>
      <c r="K210" s="232"/>
      <c r="L210" s="1029" t="s">
        <v>88</v>
      </c>
      <c r="M210" s="907"/>
      <c r="N210" s="184"/>
      <c r="O210" s="837" t="s">
        <v>298</v>
      </c>
      <c r="P210" s="837"/>
      <c r="Q210" s="837"/>
      <c r="R210" s="837"/>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c r="AS210" s="184"/>
      <c r="AT210" s="184"/>
      <c r="AU210" s="184"/>
      <c r="AV210" s="184"/>
      <c r="AW210" s="184"/>
      <c r="AX210" s="184"/>
      <c r="AY210" s="184"/>
      <c r="AZ210" s="184"/>
      <c r="BA210" s="184"/>
      <c r="BB210" s="184"/>
      <c r="BC210" s="184"/>
      <c r="BD210" s="184"/>
      <c r="BE210" s="184"/>
      <c r="BF210" s="184"/>
    </row>
    <row r="211" spans="1:58" s="185" customFormat="1" ht="15" customHeight="1">
      <c r="A211" s="353"/>
      <c r="B211" s="354"/>
      <c r="C211" s="355"/>
      <c r="D211" s="356"/>
      <c r="E211" s="295" t="s">
        <v>155</v>
      </c>
      <c r="F211" s="798" t="s">
        <v>299</v>
      </c>
      <c r="G211" s="799"/>
      <c r="H211" s="208">
        <v>4</v>
      </c>
      <c r="I211" s="243">
        <f>IF(AND(OR(A211="x", A211="p"),NOT(OR(B211="n", A212="x", A212="p", A213="x", A213="p"))),H211,0)</f>
        <v>0</v>
      </c>
      <c r="J211" s="265">
        <f>IF(AND(OR(D211="m", C211="y"),NOT(D212="m"),NOT(C212="y"),NOT(D213="m"),NOT(C213="y")),H211,0)</f>
        <v>0</v>
      </c>
      <c r="K211" s="232">
        <f>IF(AND(J211&gt;0,C211="y"),H211,0)</f>
        <v>0</v>
      </c>
      <c r="L211" s="781"/>
      <c r="M211" s="838"/>
      <c r="N211" s="184"/>
      <c r="O211" s="837" t="s">
        <v>300</v>
      </c>
      <c r="P211" s="837"/>
      <c r="Q211" s="837"/>
      <c r="R211" s="837"/>
      <c r="S211" s="837"/>
      <c r="T211" s="837"/>
      <c r="U211" s="837"/>
      <c r="V211" s="837"/>
      <c r="W211" s="837"/>
      <c r="X211" s="837"/>
      <c r="Y211" s="837"/>
      <c r="Z211" s="837"/>
      <c r="AA211" s="837"/>
      <c r="AB211" s="837"/>
      <c r="AC211" s="837"/>
      <c r="AD211" s="184"/>
      <c r="AE211" s="184"/>
      <c r="AF211" s="184"/>
      <c r="AG211" s="184"/>
      <c r="AH211" s="184"/>
      <c r="AI211" s="184"/>
      <c r="AJ211" s="184"/>
      <c r="AK211" s="184"/>
      <c r="AL211" s="184"/>
      <c r="AM211" s="184"/>
      <c r="AN211" s="184"/>
      <c r="AO211" s="184"/>
      <c r="AP211" s="184"/>
      <c r="AQ211" s="184"/>
      <c r="AR211" s="184"/>
      <c r="AS211" s="184"/>
      <c r="AT211" s="184"/>
      <c r="AU211" s="184"/>
      <c r="AV211" s="184"/>
      <c r="AW211" s="184"/>
      <c r="AX211" s="184"/>
      <c r="AY211" s="184"/>
      <c r="AZ211" s="184"/>
      <c r="BA211" s="184"/>
      <c r="BB211" s="184"/>
      <c r="BC211" s="184"/>
      <c r="BD211" s="184"/>
      <c r="BE211" s="184"/>
      <c r="BF211" s="184"/>
    </row>
    <row r="212" spans="1:58" s="185" customFormat="1" ht="14.25" customHeight="1">
      <c r="A212" s="311"/>
      <c r="B212" s="312"/>
      <c r="C212" s="313"/>
      <c r="D212" s="314"/>
      <c r="E212" s="462" t="s">
        <v>157</v>
      </c>
      <c r="F212" s="798" t="s">
        <v>301</v>
      </c>
      <c r="G212" s="799"/>
      <c r="H212" s="242">
        <v>1</v>
      </c>
      <c r="I212" s="308">
        <f>IF(AND(OR(A212="x", A212="p"),NOT(OR(B212="n", A211="x", A211="p", A210="x", A210="p"))),H212,0)</f>
        <v>0</v>
      </c>
      <c r="J212" s="309">
        <f>IF(AND(OR(D212="m", C212="y"),NOT(D210="m"),NOT(C210="y"),NOT(D211="m"),NOT(C211="y")),H212,0)</f>
        <v>0</v>
      </c>
      <c r="K212" s="440">
        <f>IF(AND(J212&gt;0,C212="y"),H212,0)</f>
        <v>0</v>
      </c>
      <c r="L212" s="781"/>
      <c r="M212" s="838"/>
      <c r="N212" s="184"/>
      <c r="O212" s="837" t="s">
        <v>302</v>
      </c>
      <c r="P212" s="837"/>
      <c r="Q212" s="837"/>
      <c r="R212" s="837"/>
      <c r="S212" s="837"/>
      <c r="T212" s="837"/>
      <c r="U212" s="837"/>
      <c r="V212" s="837"/>
      <c r="W212" s="837"/>
      <c r="X212" s="837"/>
      <c r="Y212" s="837"/>
      <c r="Z212" s="837"/>
      <c r="AA212" s="837"/>
      <c r="AB212" s="837"/>
      <c r="AC212" s="837"/>
      <c r="AD212" s="184"/>
      <c r="AE212" s="184"/>
      <c r="AF212" s="184"/>
      <c r="AG212" s="184"/>
      <c r="AH212" s="184"/>
      <c r="AI212" s="184"/>
      <c r="AJ212" s="184"/>
      <c r="AK212" s="184"/>
      <c r="AL212" s="184"/>
      <c r="AM212" s="184"/>
      <c r="AN212" s="184"/>
      <c r="AO212" s="184"/>
      <c r="AP212" s="184"/>
      <c r="AQ212" s="184"/>
      <c r="AR212" s="184"/>
      <c r="AS212" s="184"/>
      <c r="AT212" s="184"/>
      <c r="AU212" s="184"/>
      <c r="AV212" s="184"/>
      <c r="AW212" s="184"/>
      <c r="AX212" s="184"/>
      <c r="AY212" s="184"/>
      <c r="AZ212" s="184"/>
      <c r="BA212" s="184"/>
      <c r="BB212" s="184"/>
      <c r="BC212" s="184"/>
      <c r="BD212" s="184"/>
      <c r="BE212" s="184"/>
      <c r="BF212" s="184"/>
    </row>
    <row r="213" spans="1:58" s="185" customFormat="1" ht="15">
      <c r="A213" s="287"/>
      <c r="B213" s="288"/>
      <c r="C213" s="288"/>
      <c r="D213" s="289"/>
      <c r="E213" s="379">
        <v>21</v>
      </c>
      <c r="F213" s="897" t="s">
        <v>303</v>
      </c>
      <c r="G213" s="898"/>
      <c r="H213" s="271"/>
      <c r="I213" s="272"/>
      <c r="J213" s="360"/>
      <c r="K213" s="221"/>
      <c r="L213" s="1037" t="s">
        <v>88</v>
      </c>
      <c r="M213" s="906"/>
      <c r="N213" s="184"/>
      <c r="O213" s="837" t="s">
        <v>304</v>
      </c>
      <c r="P213" s="837"/>
      <c r="Q213" s="837"/>
      <c r="R213" s="837"/>
      <c r="S213" s="837"/>
      <c r="T213" s="837"/>
      <c r="U213" s="837"/>
      <c r="V213" s="837"/>
      <c r="W213" s="837"/>
      <c r="X213" s="837"/>
      <c r="Y213" s="837"/>
      <c r="Z213" s="837"/>
      <c r="AA213" s="837"/>
      <c r="AB213" s="837"/>
      <c r="AC213" s="837"/>
      <c r="AD213" s="184"/>
      <c r="AE213" s="184"/>
      <c r="AF213" s="184"/>
      <c r="AG213" s="184"/>
      <c r="AH213" s="184"/>
      <c r="AI213" s="184"/>
      <c r="AJ213" s="184"/>
      <c r="AK213" s="184"/>
      <c r="AL213" s="184"/>
      <c r="AM213" s="184"/>
      <c r="AN213" s="184"/>
      <c r="AO213" s="184"/>
      <c r="AP213" s="184"/>
      <c r="AQ213" s="184"/>
      <c r="AR213" s="184"/>
      <c r="AS213" s="184"/>
      <c r="AT213" s="184"/>
      <c r="AU213" s="184"/>
      <c r="AV213" s="184"/>
      <c r="AW213" s="184"/>
      <c r="AX213" s="184"/>
      <c r="AY213" s="184"/>
      <c r="AZ213" s="184"/>
      <c r="BA213" s="184"/>
      <c r="BB213" s="184"/>
      <c r="BC213" s="184"/>
      <c r="BD213" s="184"/>
      <c r="BE213" s="184"/>
      <c r="BF213" s="184"/>
    </row>
    <row r="214" spans="1:58" s="185" customFormat="1" ht="15">
      <c r="A214" s="317"/>
      <c r="B214" s="318"/>
      <c r="C214" s="319"/>
      <c r="D214" s="320"/>
      <c r="E214" s="439" t="s">
        <v>155</v>
      </c>
      <c r="F214" s="798" t="s">
        <v>305</v>
      </c>
      <c r="G214" s="799"/>
      <c r="H214" s="208">
        <v>2</v>
      </c>
      <c r="I214" s="243">
        <f>IF(AND(OR(A214="x", A214="p"),NOT(OR(B214="n", A215="x", A215="p", A216="x", A216="p"))),H214,0)</f>
        <v>0</v>
      </c>
      <c r="J214" s="265">
        <f>IF(AND(OR(D214="m", C214="y"),NOT(D215="m"),NOT(C215="y"),NOT(D216="m"),NOT(C216="y")),H214,0)</f>
        <v>0</v>
      </c>
      <c r="K214" s="221">
        <f>IF(AND(J214&gt;0,C214="y"),H214,0)</f>
        <v>0</v>
      </c>
      <c r="L214" s="1029"/>
      <c r="M214" s="907"/>
      <c r="N214" s="184"/>
      <c r="O214" s="776" t="s">
        <v>306</v>
      </c>
      <c r="P214" s="776"/>
      <c r="Q214" s="776"/>
      <c r="R214" s="776"/>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c r="AS214" s="184"/>
      <c r="AT214" s="184"/>
      <c r="AU214" s="184"/>
      <c r="AV214" s="184"/>
      <c r="AW214" s="184"/>
      <c r="AX214" s="184"/>
      <c r="AY214" s="184"/>
      <c r="AZ214" s="184"/>
      <c r="BA214" s="184"/>
      <c r="BB214" s="184"/>
      <c r="BC214" s="184"/>
      <c r="BD214" s="184"/>
      <c r="BE214" s="184"/>
      <c r="BF214" s="184"/>
    </row>
    <row r="215" spans="1:58" s="185" customFormat="1" ht="15">
      <c r="A215" s="311"/>
      <c r="B215" s="312"/>
      <c r="C215" s="313"/>
      <c r="D215" s="314"/>
      <c r="E215" s="439" t="s">
        <v>157</v>
      </c>
      <c r="F215" s="882" t="s">
        <v>307</v>
      </c>
      <c r="G215" s="883"/>
      <c r="H215" s="242">
        <v>2</v>
      </c>
      <c r="I215" s="300">
        <f>IF(AND(OR(A215="x", A215="p"),NOT(OR(B215="n", A214="x", A214="p", A216="x", A216="p"))),H215,0)</f>
        <v>0</v>
      </c>
      <c r="J215" s="301">
        <f>IF(AND(OR(D215="m", C215="y"),NOT(D216="m"),NOT(C216="y"),NOT(D214="m"),NOT(C214="y")),H215,0)</f>
        <v>0</v>
      </c>
      <c r="K215" s="221">
        <f>IF(AND(J215&gt;0,C215="y"),H215,0)</f>
        <v>0</v>
      </c>
      <c r="L215" s="1029"/>
      <c r="M215" s="907"/>
      <c r="N215" s="184"/>
      <c r="O215" s="837" t="s">
        <v>308</v>
      </c>
      <c r="P215" s="837"/>
      <c r="Q215" s="837"/>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c r="AS215" s="184"/>
      <c r="AT215" s="184"/>
      <c r="AU215" s="184"/>
      <c r="AV215" s="184"/>
      <c r="AW215" s="184"/>
      <c r="AX215" s="184"/>
      <c r="AY215" s="184"/>
      <c r="AZ215" s="184"/>
      <c r="BA215" s="184"/>
      <c r="BB215" s="184"/>
      <c r="BC215" s="184"/>
      <c r="BD215" s="184"/>
      <c r="BE215" s="184"/>
      <c r="BF215" s="184"/>
    </row>
    <row r="216" spans="1:58" s="185" customFormat="1" ht="15">
      <c r="A216" s="311"/>
      <c r="B216" s="312"/>
      <c r="C216" s="313"/>
      <c r="D216" s="314"/>
      <c r="E216" s="472" t="s">
        <v>160</v>
      </c>
      <c r="F216" s="976" t="s">
        <v>309</v>
      </c>
      <c r="G216" s="977"/>
      <c r="H216" s="307">
        <v>2</v>
      </c>
      <c r="I216" s="230">
        <f>IF(AND(OR(A216="x", A216="p"),NOT(OR(B216="n", A214="x", A214="p", A215="x", A215="p"))),H216,0)</f>
        <v>0</v>
      </c>
      <c r="J216" s="315">
        <f>IF(AND(OR(D216="m", C216="y"),NOT(D214="m"),NOT(C214="y"),NOT(D215="m"),NOT(C215="y")),H216,0)</f>
        <v>0</v>
      </c>
      <c r="K216" s="221">
        <f>IF(AND(J216&gt;0,C216="y"),H216,0)</f>
        <v>0</v>
      </c>
      <c r="L216" s="1038"/>
      <c r="M216" s="908"/>
      <c r="N216" s="184"/>
      <c r="O216" s="202"/>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c r="AS216" s="184"/>
      <c r="AT216" s="184"/>
      <c r="AU216" s="184"/>
      <c r="AV216" s="184"/>
      <c r="AW216" s="184"/>
      <c r="AX216" s="184"/>
      <c r="AY216" s="184"/>
      <c r="AZ216" s="184"/>
      <c r="BA216" s="184"/>
      <c r="BB216" s="184"/>
      <c r="BC216" s="184"/>
      <c r="BD216" s="184"/>
      <c r="BE216" s="184"/>
      <c r="BF216" s="184"/>
    </row>
    <row r="217" spans="1:58" ht="16.5" customHeight="1">
      <c r="A217" s="214"/>
      <c r="B217" s="215"/>
      <c r="C217" s="216"/>
      <c r="D217" s="217"/>
      <c r="E217" s="414">
        <v>22</v>
      </c>
      <c r="F217" s="853" t="s">
        <v>310</v>
      </c>
      <c r="G217" s="854"/>
      <c r="H217" s="219">
        <v>1</v>
      </c>
      <c r="I217" s="209">
        <f>IF(AND(OR(A217="x", A217="p"),NOT(B217="n")),H217,0)</f>
        <v>0</v>
      </c>
      <c r="J217" s="220">
        <f>IF(OR(D217="m", C217="y"),H217,0)</f>
        <v>0</v>
      </c>
      <c r="K217" s="253">
        <f>IF(AND(J217&gt;0,C217="y"),H217,0)</f>
        <v>0</v>
      </c>
      <c r="L217" s="246" t="s">
        <v>311</v>
      </c>
      <c r="M217" s="158"/>
      <c r="N217" s="184"/>
      <c r="O217" s="792" t="s">
        <v>312</v>
      </c>
      <c r="P217" s="792"/>
      <c r="Q217" s="792"/>
      <c r="R217" s="792"/>
    </row>
    <row r="218" spans="1:58" s="185" customFormat="1" ht="15.75" thickBot="1">
      <c r="A218" s="203"/>
      <c r="B218" s="204"/>
      <c r="C218" s="205"/>
      <c r="D218" s="206"/>
      <c r="E218" s="473">
        <v>23</v>
      </c>
      <c r="F218" s="853" t="s">
        <v>313</v>
      </c>
      <c r="G218" s="854"/>
      <c r="H218" s="208">
        <v>1</v>
      </c>
      <c r="I218" s="243">
        <f>IF(AND(OR(A218="x", A218="p"),NOT(B218="n")),H218,0)</f>
        <v>0</v>
      </c>
      <c r="J218" s="210">
        <f>IF(OR(D218="m", C218="y"),H218,0)</f>
        <v>0</v>
      </c>
      <c r="K218" s="474">
        <f>IF(AND(J218&gt;0,C218="y"),H218,0)</f>
        <v>0</v>
      </c>
      <c r="L218" s="212" t="s">
        <v>88</v>
      </c>
      <c r="M218" s="475"/>
      <c r="N218" s="137"/>
      <c r="O218" s="202"/>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c r="AS218" s="184"/>
      <c r="AT218" s="184"/>
      <c r="AU218" s="184"/>
      <c r="AV218" s="184"/>
      <c r="AW218" s="184"/>
      <c r="AX218" s="184"/>
      <c r="AY218" s="184"/>
      <c r="AZ218" s="184"/>
      <c r="BA218" s="184"/>
      <c r="BB218" s="184"/>
      <c r="BC218" s="184"/>
      <c r="BD218" s="184"/>
      <c r="BE218" s="184"/>
      <c r="BF218" s="184"/>
    </row>
    <row r="219" spans="1:58" s="185" customFormat="1" ht="15.75" thickBot="1">
      <c r="A219" s="420"/>
      <c r="B219" s="421"/>
      <c r="C219" s="421"/>
      <c r="D219" s="422" t="s">
        <v>314</v>
      </c>
      <c r="E219" s="423"/>
      <c r="F219" s="424"/>
      <c r="G219" s="425"/>
      <c r="H219" s="426"/>
      <c r="I219" s="427"/>
      <c r="J219" s="367"/>
      <c r="K219" s="428"/>
      <c r="L219" s="429"/>
      <c r="M219" s="284"/>
      <c r="N219" s="184"/>
      <c r="O219" s="202"/>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c r="AS219" s="184"/>
      <c r="AT219" s="184"/>
      <c r="AU219" s="184"/>
      <c r="AV219" s="184"/>
      <c r="AW219" s="184"/>
      <c r="AX219" s="184"/>
      <c r="AY219" s="184"/>
      <c r="AZ219" s="184"/>
      <c r="BA219" s="184"/>
      <c r="BB219" s="184"/>
      <c r="BC219" s="184"/>
      <c r="BD219" s="184"/>
      <c r="BE219" s="184"/>
      <c r="BF219" s="184"/>
    </row>
    <row r="220" spans="1:58" s="185" customFormat="1" ht="15">
      <c r="A220" s="476"/>
      <c r="B220" s="477"/>
      <c r="C220" s="477"/>
      <c r="D220" s="477"/>
      <c r="E220" s="478">
        <v>24</v>
      </c>
      <c r="F220" s="1030" t="s">
        <v>315</v>
      </c>
      <c r="G220" s="1031"/>
      <c r="H220" s="479"/>
      <c r="I220" s="480"/>
      <c r="J220" s="481"/>
      <c r="K220" s="482"/>
      <c r="L220" s="483"/>
      <c r="M220" s="1032"/>
      <c r="N220" s="184"/>
      <c r="O220" s="837" t="s">
        <v>316</v>
      </c>
      <c r="P220" s="837"/>
      <c r="Q220" s="837"/>
      <c r="R220" s="837"/>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c r="AS220" s="184"/>
      <c r="AT220" s="184"/>
      <c r="AU220" s="184"/>
      <c r="AV220" s="184"/>
      <c r="AW220" s="184"/>
      <c r="AX220" s="184"/>
      <c r="AY220" s="184"/>
      <c r="AZ220" s="184"/>
      <c r="BA220" s="184"/>
      <c r="BB220" s="184"/>
      <c r="BC220" s="184"/>
      <c r="BD220" s="184"/>
      <c r="BE220" s="184"/>
      <c r="BF220" s="184"/>
    </row>
    <row r="221" spans="1:58" s="185" customFormat="1" ht="15">
      <c r="A221" s="291"/>
      <c r="B221" s="292"/>
      <c r="C221" s="484"/>
      <c r="D221" s="484"/>
      <c r="E221" s="485" t="s">
        <v>155</v>
      </c>
      <c r="F221" s="1033" t="s">
        <v>317</v>
      </c>
      <c r="G221" s="1034"/>
      <c r="H221" s="486">
        <v>1</v>
      </c>
      <c r="I221" s="243">
        <f>IF(AND(OR(A221="x", A221="p"),NOT(OR(B221="n", A222="x", A222="p", A223="x", A223="p"))),H221,0)</f>
        <v>0</v>
      </c>
      <c r="J221" s="265">
        <f>IF(AND(OR(D221="m", C221="y"),NOT(D222="m"),NOT(C222="y"),NOT(D223="m"),NOT(C223="y")),H221,0)</f>
        <v>0</v>
      </c>
      <c r="K221" s="221">
        <f>IF(AND(J221&gt;0,C221="y"),H221,0)</f>
        <v>0</v>
      </c>
      <c r="L221" s="1029" t="s">
        <v>88</v>
      </c>
      <c r="M221" s="1010"/>
      <c r="N221" s="184"/>
      <c r="O221" s="202"/>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c r="AS221" s="184"/>
      <c r="AT221" s="184"/>
      <c r="AU221" s="184"/>
      <c r="AV221" s="184"/>
      <c r="AW221" s="184"/>
      <c r="AX221" s="184"/>
      <c r="AY221" s="184"/>
      <c r="AZ221" s="184"/>
      <c r="BA221" s="184"/>
      <c r="BB221" s="184"/>
      <c r="BC221" s="184"/>
      <c r="BD221" s="184"/>
      <c r="BE221" s="184"/>
      <c r="BF221" s="184"/>
    </row>
    <row r="222" spans="1:58" s="185" customFormat="1" ht="15">
      <c r="A222" s="311"/>
      <c r="B222" s="312"/>
      <c r="C222" s="487"/>
      <c r="D222" s="487"/>
      <c r="E222" s="488" t="s">
        <v>157</v>
      </c>
      <c r="F222" s="1035" t="s">
        <v>318</v>
      </c>
      <c r="G222" s="1036"/>
      <c r="H222" s="489">
        <v>2</v>
      </c>
      <c r="I222" s="300">
        <f>IF(AND(OR(A222="x", A222="p"),NOT(OR(B222="n", A221="x", A221="p", A223="x", A223="p"))),H222,0)</f>
        <v>0</v>
      </c>
      <c r="J222" s="301">
        <f>IF(AND(OR(D222="m", C222="y"),NOT(D223="m"),NOT(C223="y"),NOT(D221="m"),NOT(C221="y")),H222,0)</f>
        <v>0</v>
      </c>
      <c r="K222" s="221">
        <f>IF(AND(J222&gt;0,C222="y"),H222,0)</f>
        <v>0</v>
      </c>
      <c r="L222" s="781"/>
      <c r="M222" s="1010"/>
      <c r="N222" s="184"/>
      <c r="O222" s="202"/>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c r="AS222" s="184"/>
      <c r="AT222" s="184"/>
      <c r="AU222" s="184"/>
      <c r="AV222" s="184"/>
      <c r="AW222" s="184"/>
      <c r="AX222" s="184"/>
      <c r="AY222" s="184"/>
      <c r="AZ222" s="184"/>
      <c r="BA222" s="184"/>
      <c r="BB222" s="184"/>
      <c r="BC222" s="184"/>
      <c r="BD222" s="184"/>
      <c r="BE222" s="184"/>
      <c r="BF222" s="184"/>
    </row>
    <row r="223" spans="1:58" s="185" customFormat="1" ht="15">
      <c r="A223" s="302"/>
      <c r="B223" s="303"/>
      <c r="C223" s="490"/>
      <c r="D223" s="490"/>
      <c r="E223" s="488" t="s">
        <v>160</v>
      </c>
      <c r="F223" s="1035" t="s">
        <v>319</v>
      </c>
      <c r="G223" s="1036"/>
      <c r="H223" s="491">
        <v>3</v>
      </c>
      <c r="I223" s="230">
        <f>IF(AND(OR(A223="x", A223="p"),NOT(OR(B223="n", A221="x", A221="p", A222="x", A222="p"))),H223,0)</f>
        <v>0</v>
      </c>
      <c r="J223" s="315">
        <f>IF(AND(OR(D223="m", C223="y"),NOT(D221="m"),NOT(C221="y"),NOT(D222="m"),NOT(C222="y")),H223,0)</f>
        <v>0</v>
      </c>
      <c r="K223" s="221">
        <f>IF(AND(J223&gt;0,C223="y"),H223,0)</f>
        <v>0</v>
      </c>
      <c r="L223" s="782"/>
      <c r="M223" s="1011"/>
      <c r="N223" s="184"/>
      <c r="O223" s="202"/>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c r="AS223" s="184"/>
      <c r="AT223" s="184"/>
      <c r="AU223" s="184"/>
      <c r="AV223" s="184"/>
      <c r="AW223" s="184"/>
      <c r="AX223" s="184"/>
      <c r="AY223" s="184"/>
      <c r="AZ223" s="184"/>
      <c r="BA223" s="184"/>
      <c r="BB223" s="184"/>
      <c r="BC223" s="184"/>
      <c r="BD223" s="184"/>
      <c r="BE223" s="184"/>
      <c r="BF223" s="184"/>
    </row>
    <row r="224" spans="1:58" s="185" customFormat="1" ht="15" customHeight="1">
      <c r="A224" s="287"/>
      <c r="B224" s="288"/>
      <c r="C224" s="288"/>
      <c r="D224" s="289"/>
      <c r="E224" s="492">
        <v>25</v>
      </c>
      <c r="F224" s="1027" t="s">
        <v>320</v>
      </c>
      <c r="G224" s="1028"/>
      <c r="H224" s="493"/>
      <c r="I224" s="494"/>
      <c r="J224" s="481"/>
      <c r="K224" s="495"/>
      <c r="L224" s="496"/>
      <c r="M224" s="1026"/>
      <c r="N224" s="184"/>
      <c r="O224" s="776" t="s">
        <v>321</v>
      </c>
      <c r="P224" s="776"/>
      <c r="Q224" s="776"/>
      <c r="R224" s="776"/>
      <c r="S224" s="776"/>
      <c r="T224" s="776"/>
      <c r="U224" s="776"/>
      <c r="V224" s="776"/>
      <c r="W224" s="776"/>
      <c r="X224" s="776"/>
      <c r="Y224" s="776"/>
      <c r="Z224" s="776"/>
      <c r="AA224" s="776"/>
      <c r="AB224" s="776"/>
      <c r="AC224" s="776"/>
      <c r="AD224" s="184"/>
      <c r="AE224" s="184"/>
      <c r="AF224" s="184"/>
      <c r="AG224" s="184"/>
      <c r="AH224" s="184"/>
      <c r="AI224" s="184"/>
      <c r="AJ224" s="184"/>
      <c r="AK224" s="184"/>
      <c r="AL224" s="184"/>
      <c r="AM224" s="184"/>
      <c r="AN224" s="184"/>
      <c r="AO224" s="184"/>
      <c r="AP224" s="184"/>
      <c r="AQ224" s="184"/>
      <c r="AR224" s="184"/>
      <c r="AS224" s="184"/>
      <c r="AT224" s="184"/>
      <c r="AU224" s="184"/>
      <c r="AV224" s="184"/>
      <c r="AW224" s="184"/>
      <c r="AX224" s="184"/>
      <c r="AY224" s="184"/>
      <c r="AZ224" s="184"/>
      <c r="BA224" s="184"/>
      <c r="BB224" s="184"/>
      <c r="BC224" s="184"/>
      <c r="BD224" s="184"/>
      <c r="BE224" s="184"/>
      <c r="BF224" s="184"/>
    </row>
    <row r="225" spans="1:58" s="185" customFormat="1" ht="15">
      <c r="A225" s="203"/>
      <c r="B225" s="204"/>
      <c r="C225" s="205"/>
      <c r="D225" s="206"/>
      <c r="E225" s="295" t="s">
        <v>155</v>
      </c>
      <c r="F225" s="798" t="s">
        <v>319</v>
      </c>
      <c r="G225" s="799"/>
      <c r="H225" s="497">
        <v>2</v>
      </c>
      <c r="I225" s="243">
        <f>IF(AND(OR(A225="x", A225="p"),NOT(OR(B225="n", A226="x", A226="p", A227="x", A227="p"))),H225,0)</f>
        <v>0</v>
      </c>
      <c r="J225" s="265">
        <f>IF(AND(OR(D225="m", C225="y"),NOT(D226="m"),NOT(C226="y"),NOT(D227="m"),NOT(C227="y")),H225,0)</f>
        <v>0</v>
      </c>
      <c r="K225" s="232">
        <f>IF(AND(J225&gt;0,C225="y"),H225,0)</f>
        <v>0</v>
      </c>
      <c r="L225" s="1029" t="s">
        <v>88</v>
      </c>
      <c r="M225" s="1010"/>
      <c r="N225" s="184"/>
      <c r="O225" s="202"/>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c r="AS225" s="184"/>
      <c r="AT225" s="184"/>
      <c r="AU225" s="184"/>
      <c r="AV225" s="184"/>
      <c r="AW225" s="184"/>
      <c r="AX225" s="184"/>
      <c r="AY225" s="184"/>
      <c r="AZ225" s="184"/>
      <c r="BA225" s="184"/>
      <c r="BB225" s="184"/>
      <c r="BC225" s="184"/>
      <c r="BD225" s="184"/>
      <c r="BE225" s="184"/>
      <c r="BF225" s="184"/>
    </row>
    <row r="226" spans="1:58" s="185" customFormat="1" ht="15" customHeight="1">
      <c r="A226" s="237"/>
      <c r="B226" s="238"/>
      <c r="C226" s="239"/>
      <c r="D226" s="240"/>
      <c r="E226" s="462" t="s">
        <v>157</v>
      </c>
      <c r="F226" s="882" t="s">
        <v>322</v>
      </c>
      <c r="G226" s="883"/>
      <c r="H226" s="489">
        <v>3</v>
      </c>
      <c r="I226" s="308">
        <f>IF(AND(OR(A226="x", A226="p"),NOT(OR(B226="n", A225="x", A225="p", A224="x", A224="p"))),H226,0)</f>
        <v>0</v>
      </c>
      <c r="J226" s="309">
        <f>IF(AND(OR(D226="m", C226="y"),NOT(D224="m"),NOT(C224="y"),NOT(D225="m"),NOT(C225="y")),H226,0)</f>
        <v>0</v>
      </c>
      <c r="K226" s="440">
        <f>IF(AND(J226&gt;0,C226="y"),H226,0)</f>
        <v>0</v>
      </c>
      <c r="L226" s="781"/>
      <c r="M226" s="1011"/>
      <c r="N226" s="184"/>
      <c r="O226" s="202"/>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row>
    <row r="227" spans="1:58" s="185" customFormat="1" ht="15">
      <c r="A227" s="214"/>
      <c r="B227" s="215"/>
      <c r="C227" s="216"/>
      <c r="D227" s="217"/>
      <c r="E227" s="414">
        <v>26</v>
      </c>
      <c r="F227" s="853" t="s">
        <v>323</v>
      </c>
      <c r="G227" s="854"/>
      <c r="H227" s="493">
        <v>2</v>
      </c>
      <c r="I227" s="209">
        <f>IF(AND(OR(A227="x", A227="p"),NOT(B227="n")),H227,0)</f>
        <v>0</v>
      </c>
      <c r="J227" s="220">
        <f>IF(OR(D227="m", C227="y"),H227,0)</f>
        <v>0</v>
      </c>
      <c r="K227" s="253">
        <f>IF(AND(J227&gt;0,C227="y"),H227,0)</f>
        <v>0</v>
      </c>
      <c r="L227" s="246" t="s">
        <v>88</v>
      </c>
      <c r="M227" s="158"/>
      <c r="N227" s="184"/>
      <c r="O227" s="202"/>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c r="AS227" s="184"/>
      <c r="AT227" s="184"/>
      <c r="AU227" s="184"/>
      <c r="AV227" s="184"/>
      <c r="AW227" s="184"/>
      <c r="AX227" s="184"/>
      <c r="AY227" s="184"/>
      <c r="AZ227" s="184"/>
      <c r="BA227" s="184"/>
      <c r="BB227" s="184"/>
      <c r="BC227" s="184"/>
      <c r="BD227" s="184"/>
      <c r="BE227" s="184"/>
      <c r="BF227" s="184"/>
    </row>
    <row r="228" spans="1:58" s="185" customFormat="1" ht="15" customHeight="1">
      <c r="A228" s="430"/>
      <c r="B228" s="431"/>
      <c r="C228" s="431"/>
      <c r="D228" s="432"/>
      <c r="E228" s="498">
        <v>27</v>
      </c>
      <c r="F228" s="1022" t="s">
        <v>324</v>
      </c>
      <c r="G228" s="1023"/>
      <c r="H228" s="271"/>
      <c r="I228" s="480"/>
      <c r="J228" s="273"/>
      <c r="K228" s="499"/>
      <c r="L228" s="900" t="s">
        <v>325</v>
      </c>
      <c r="M228" s="1026"/>
      <c r="N228" s="184"/>
      <c r="O228" s="202"/>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c r="AS228" s="184"/>
      <c r="AT228" s="184"/>
      <c r="AU228" s="184"/>
      <c r="AV228" s="184"/>
      <c r="AW228" s="184"/>
      <c r="AX228" s="184"/>
      <c r="AY228" s="184"/>
      <c r="AZ228" s="184"/>
      <c r="BA228" s="184"/>
      <c r="BB228" s="184"/>
      <c r="BC228" s="184"/>
      <c r="BD228" s="184"/>
      <c r="BE228" s="184"/>
      <c r="BF228" s="184"/>
    </row>
    <row r="229" spans="1:58" s="185" customFormat="1" ht="15">
      <c r="A229" s="353"/>
      <c r="B229" s="354"/>
      <c r="C229" s="355"/>
      <c r="D229" s="356"/>
      <c r="E229" s="295" t="s">
        <v>155</v>
      </c>
      <c r="F229" s="798" t="s">
        <v>326</v>
      </c>
      <c r="G229" s="799"/>
      <c r="H229" s="208">
        <v>2</v>
      </c>
      <c r="I229" s="243">
        <f>IF(AND(OR(A229="x", A229="p"),NOT(OR(B229="n", A230="x", A230="p", A231="x", A231="p"))),H229,0)</f>
        <v>0</v>
      </c>
      <c r="J229" s="265">
        <f>IF(AND(OR(D229="m", C229="y"),NOT(D230="m"),NOT(C230="y"),NOT(D231="m"),NOT(C231="y")),H229,0)</f>
        <v>0</v>
      </c>
      <c r="K229" s="232">
        <f>IF(AND(J229&gt;0,C229="y"),H229,0)</f>
        <v>0</v>
      </c>
      <c r="L229" s="1024"/>
      <c r="M229" s="1010"/>
      <c r="N229" s="184"/>
      <c r="O229" s="202"/>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c r="AS229" s="184"/>
      <c r="AT229" s="184"/>
      <c r="AU229" s="184"/>
      <c r="AV229" s="184"/>
      <c r="AW229" s="184"/>
      <c r="AX229" s="184"/>
      <c r="AY229" s="184"/>
      <c r="AZ229" s="184"/>
      <c r="BA229" s="184"/>
      <c r="BB229" s="184"/>
      <c r="BC229" s="184"/>
      <c r="BD229" s="184"/>
      <c r="BE229" s="184"/>
      <c r="BF229" s="184"/>
    </row>
    <row r="230" spans="1:58" s="185" customFormat="1" ht="15">
      <c r="A230" s="302"/>
      <c r="B230" s="303"/>
      <c r="C230" s="304"/>
      <c r="D230" s="305"/>
      <c r="E230" s="306" t="s">
        <v>157</v>
      </c>
      <c r="F230" s="976" t="s">
        <v>327</v>
      </c>
      <c r="G230" s="977"/>
      <c r="H230" s="307">
        <v>1</v>
      </c>
      <c r="I230" s="308">
        <f>IF(AND(OR(A230="x", A230="p"),NOT(OR(B230="n", A229="x", A229="p", A228="x", A228="p"))),H230,0)</f>
        <v>0</v>
      </c>
      <c r="J230" s="309">
        <f>IF(AND(OR(D230="m", C230="y"),NOT(D228="m"),NOT(C228="y"),NOT(D229="m"),NOT(C229="y")),H230,0)</f>
        <v>0</v>
      </c>
      <c r="K230" s="440">
        <f>IF(AND(J230&gt;0,C230="y"),H230,0)</f>
        <v>0</v>
      </c>
      <c r="L230" s="1025"/>
      <c r="M230" s="1011"/>
      <c r="N230" s="184"/>
      <c r="O230" s="202"/>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c r="AS230" s="184"/>
      <c r="AT230" s="184"/>
      <c r="AU230" s="184"/>
      <c r="AV230" s="184"/>
      <c r="AW230" s="184"/>
      <c r="AX230" s="184"/>
      <c r="AY230" s="184"/>
      <c r="AZ230" s="184"/>
      <c r="BA230" s="184"/>
      <c r="BB230" s="184"/>
      <c r="BC230" s="184"/>
      <c r="BD230" s="184"/>
      <c r="BE230" s="184"/>
      <c r="BF230" s="184"/>
    </row>
    <row r="231" spans="1:58" s="185" customFormat="1" ht="15">
      <c r="A231" s="214"/>
      <c r="B231" s="215"/>
      <c r="C231" s="216"/>
      <c r="D231" s="217"/>
      <c r="E231" s="414">
        <v>28</v>
      </c>
      <c r="F231" s="853" t="s">
        <v>328</v>
      </c>
      <c r="G231" s="854"/>
      <c r="H231" s="219">
        <v>2</v>
      </c>
      <c r="I231" s="209">
        <f>IF(AND(OR(A231="x", A231="p"),NOT(B231="n")),H231,0)</f>
        <v>0</v>
      </c>
      <c r="J231" s="220">
        <f>IF(OR(D231="m", C231="y"),H231,0)</f>
        <v>0</v>
      </c>
      <c r="K231" s="253">
        <f>IF(AND(J231&gt;0,C231="y"),H231,0)</f>
        <v>0</v>
      </c>
      <c r="L231" s="246" t="s">
        <v>88</v>
      </c>
      <c r="M231" s="158"/>
      <c r="N231" s="184"/>
      <c r="O231" s="202"/>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c r="AS231" s="184"/>
      <c r="AT231" s="184"/>
      <c r="AU231" s="184"/>
      <c r="AV231" s="184"/>
      <c r="AW231" s="184"/>
      <c r="AX231" s="184"/>
      <c r="AY231" s="184"/>
      <c r="AZ231" s="184"/>
      <c r="BA231" s="184"/>
      <c r="BB231" s="184"/>
      <c r="BC231" s="184"/>
      <c r="BD231" s="184"/>
      <c r="BE231" s="184"/>
      <c r="BF231" s="184"/>
    </row>
    <row r="232" spans="1:58" ht="30.75" customHeight="1" thickBot="1">
      <c r="A232" s="385"/>
      <c r="B232" s="386"/>
      <c r="C232" s="387"/>
      <c r="D232" s="388"/>
      <c r="E232" s="389">
        <v>29</v>
      </c>
      <c r="F232" s="793" t="s">
        <v>184</v>
      </c>
      <c r="G232" s="794"/>
      <c r="H232" s="390" t="s">
        <v>185</v>
      </c>
      <c r="I232" s="391">
        <f>IF(AND(OR(A232="x", A232="p"),NOT(B232="n"), H232&lt;=7),H232,0)</f>
        <v>0</v>
      </c>
      <c r="J232" s="392">
        <f>IF(AND(OR(D232="m", C232="y"), H232&lt;=7),H232,0)</f>
        <v>0</v>
      </c>
      <c r="K232" s="253">
        <f>IF(AND(J232&gt;0,C232="y"),H232,0)</f>
        <v>0</v>
      </c>
      <c r="L232" s="393" t="s">
        <v>186</v>
      </c>
      <c r="M232" s="394"/>
      <c r="N232" s="184"/>
    </row>
    <row r="233" spans="1:58" ht="16.5" thickTop="1" thickBot="1">
      <c r="A233" s="325"/>
      <c r="B233" s="326"/>
      <c r="C233" s="326"/>
      <c r="D233" s="327" t="s">
        <v>329</v>
      </c>
      <c r="E233" s="328"/>
      <c r="F233" s="329"/>
      <c r="G233" s="330"/>
      <c r="H233" s="331"/>
      <c r="I233" s="500">
        <f>SUM(I165:I232)</f>
        <v>0</v>
      </c>
      <c r="J233" s="501">
        <f>SUM(J165:J232)</f>
        <v>0</v>
      </c>
      <c r="K233" s="502">
        <f>SUM(K165:K232)</f>
        <v>0</v>
      </c>
      <c r="L233" s="503"/>
      <c r="M233" s="336"/>
    </row>
    <row r="234" spans="1:58" ht="18.75" customHeight="1" thickTop="1" thickBot="1">
      <c r="A234" s="795" t="s">
        <v>40</v>
      </c>
      <c r="B234" s="795"/>
      <c r="C234" s="795"/>
      <c r="D234" s="795"/>
      <c r="E234" s="795"/>
      <c r="F234" s="795"/>
      <c r="G234" s="795"/>
      <c r="H234" s="795"/>
      <c r="I234" s="795"/>
      <c r="J234" s="795"/>
      <c r="K234" s="795"/>
      <c r="L234" s="795"/>
      <c r="M234" s="795"/>
    </row>
    <row r="235" spans="1:58" ht="15" customHeight="1" thickBot="1">
      <c r="A235" s="817" t="s">
        <v>104</v>
      </c>
      <c r="B235" s="818"/>
      <c r="C235" s="818"/>
      <c r="D235" s="818"/>
      <c r="E235" s="818"/>
      <c r="F235" s="818"/>
      <c r="G235" s="818"/>
      <c r="H235" s="818"/>
      <c r="I235" s="818"/>
      <c r="J235" s="818"/>
      <c r="K235" s="818"/>
      <c r="L235" s="818"/>
      <c r="M235" s="819"/>
    </row>
    <row r="236" spans="1:58" ht="14.25" customHeight="1">
      <c r="A236" s="179"/>
      <c r="B236" s="180"/>
      <c r="C236" s="181"/>
      <c r="D236" s="182"/>
      <c r="E236" s="1018" t="s">
        <v>330</v>
      </c>
      <c r="F236" s="1018"/>
      <c r="G236" s="1019"/>
      <c r="H236" s="824" t="s">
        <v>106</v>
      </c>
      <c r="I236" s="826" t="s">
        <v>107</v>
      </c>
      <c r="J236" s="827"/>
      <c r="K236" s="183"/>
      <c r="L236" s="828" t="s">
        <v>108</v>
      </c>
      <c r="M236" s="830" t="s">
        <v>238</v>
      </c>
    </row>
    <row r="237" spans="1:58" ht="14.25" customHeight="1" thickBot="1">
      <c r="A237" s="186" t="s">
        <v>110</v>
      </c>
      <c r="B237" s="187" t="s">
        <v>111</v>
      </c>
      <c r="C237" s="188" t="s">
        <v>112</v>
      </c>
      <c r="D237" s="189" t="s">
        <v>113</v>
      </c>
      <c r="E237" s="1020"/>
      <c r="F237" s="1020"/>
      <c r="G237" s="1021"/>
      <c r="H237" s="825"/>
      <c r="I237" s="339" t="s">
        <v>114</v>
      </c>
      <c r="J237" s="340" t="s">
        <v>115</v>
      </c>
      <c r="K237" s="192"/>
      <c r="L237" s="829"/>
      <c r="M237" s="831"/>
    </row>
    <row r="238" spans="1:58" ht="15" customHeight="1" thickBot="1">
      <c r="A238" s="193"/>
      <c r="B238" s="194"/>
      <c r="C238" s="194"/>
      <c r="D238" s="195" t="s">
        <v>331</v>
      </c>
      <c r="E238" s="504"/>
      <c r="F238" s="505"/>
      <c r="G238" s="506"/>
      <c r="H238" s="507"/>
      <c r="I238" s="343"/>
      <c r="J238" s="344"/>
      <c r="K238" s="508"/>
      <c r="L238" s="833"/>
      <c r="M238" s="834"/>
    </row>
    <row r="239" spans="1:58" ht="30.75" customHeight="1">
      <c r="A239" s="509"/>
      <c r="B239" s="510"/>
      <c r="C239" s="511"/>
      <c r="D239" s="512"/>
      <c r="E239" s="513">
        <v>1</v>
      </c>
      <c r="F239" s="954" t="s">
        <v>332</v>
      </c>
      <c r="G239" s="955"/>
      <c r="H239" s="514">
        <v>1</v>
      </c>
      <c r="I239" s="515">
        <f t="shared" ref="I239:I245" si="1">IF(AND(OR(A239="x", A239="p"),NOT(B239="n")),H239,0)</f>
        <v>0</v>
      </c>
      <c r="J239" s="516">
        <f t="shared" ref="J239:J245" si="2">IF(OR(D239="m", C239="y"),H239,0)</f>
        <v>0</v>
      </c>
      <c r="K239" s="253">
        <f t="shared" ref="K239:K245" si="3">IF(AND(J239&gt;0,C239="y"),H239,0)</f>
        <v>0</v>
      </c>
      <c r="L239" s="517" t="s">
        <v>88</v>
      </c>
      <c r="M239" s="518"/>
      <c r="O239" s="800" t="s">
        <v>333</v>
      </c>
      <c r="P239" s="800"/>
      <c r="Q239" s="800"/>
      <c r="R239" s="800"/>
    </row>
    <row r="240" spans="1:58" ht="26.25" customHeight="1">
      <c r="A240" s="214"/>
      <c r="B240" s="215"/>
      <c r="C240" s="216"/>
      <c r="D240" s="217"/>
      <c r="E240" s="218">
        <v>2</v>
      </c>
      <c r="F240" s="774" t="s">
        <v>334</v>
      </c>
      <c r="G240" s="775"/>
      <c r="H240" s="519">
        <v>4</v>
      </c>
      <c r="I240" s="209">
        <f t="shared" si="1"/>
        <v>0</v>
      </c>
      <c r="J240" s="220">
        <f t="shared" si="2"/>
        <v>0</v>
      </c>
      <c r="K240" s="253">
        <f t="shared" si="3"/>
        <v>0</v>
      </c>
      <c r="L240" s="246" t="s">
        <v>88</v>
      </c>
      <c r="M240" s="223"/>
      <c r="O240" s="792" t="s">
        <v>335</v>
      </c>
      <c r="P240" s="792"/>
      <c r="Q240" s="792"/>
    </row>
    <row r="241" spans="1:58" ht="26.25" customHeight="1">
      <c r="A241" s="214"/>
      <c r="B241" s="215"/>
      <c r="C241" s="216"/>
      <c r="D241" s="217"/>
      <c r="E241" s="520">
        <v>3</v>
      </c>
      <c r="F241" s="1016" t="s">
        <v>336</v>
      </c>
      <c r="G241" s="1017"/>
      <c r="H241" s="521">
        <v>3</v>
      </c>
      <c r="I241" s="272">
        <f t="shared" si="1"/>
        <v>0</v>
      </c>
      <c r="J241" s="273">
        <f t="shared" si="2"/>
        <v>0</v>
      </c>
      <c r="K241" s="253">
        <f t="shared" si="3"/>
        <v>0</v>
      </c>
      <c r="L241" s="274" t="s">
        <v>88</v>
      </c>
      <c r="M241" s="223"/>
      <c r="O241" s="776" t="s">
        <v>337</v>
      </c>
      <c r="P241" s="776"/>
      <c r="Q241" s="776"/>
      <c r="R241" s="776"/>
    </row>
    <row r="242" spans="1:58" ht="55.5" customHeight="1">
      <c r="A242" s="214"/>
      <c r="B242" s="215"/>
      <c r="C242" s="216"/>
      <c r="D242" s="217"/>
      <c r="E242" s="218">
        <v>4</v>
      </c>
      <c r="F242" s="774" t="s">
        <v>338</v>
      </c>
      <c r="G242" s="775"/>
      <c r="H242" s="519">
        <v>5</v>
      </c>
      <c r="I242" s="209">
        <f t="shared" si="1"/>
        <v>0</v>
      </c>
      <c r="J242" s="220">
        <f t="shared" si="2"/>
        <v>0</v>
      </c>
      <c r="K242" s="253">
        <f t="shared" si="3"/>
        <v>0</v>
      </c>
      <c r="L242" s="246" t="s">
        <v>88</v>
      </c>
      <c r="M242" s="223"/>
      <c r="O242" s="837" t="s">
        <v>339</v>
      </c>
      <c r="P242" s="837"/>
      <c r="Q242" s="837"/>
      <c r="R242" s="837"/>
    </row>
    <row r="243" spans="1:58" ht="42" customHeight="1">
      <c r="A243" s="214"/>
      <c r="B243" s="215"/>
      <c r="C243" s="216"/>
      <c r="D243" s="217"/>
      <c r="E243" s="218">
        <v>5</v>
      </c>
      <c r="F243" s="774" t="s">
        <v>340</v>
      </c>
      <c r="G243" s="775"/>
      <c r="H243" s="519">
        <v>2</v>
      </c>
      <c r="I243" s="209">
        <f t="shared" si="1"/>
        <v>0</v>
      </c>
      <c r="J243" s="220">
        <f t="shared" si="2"/>
        <v>0</v>
      </c>
      <c r="K243" s="253">
        <f t="shared" si="3"/>
        <v>0</v>
      </c>
      <c r="L243" s="246" t="s">
        <v>341</v>
      </c>
      <c r="M243" s="223"/>
      <c r="O243" s="800" t="s">
        <v>705</v>
      </c>
      <c r="P243" s="800"/>
      <c r="Q243" s="800"/>
      <c r="R243" s="800"/>
      <c r="S243" s="800"/>
      <c r="T243" s="800"/>
      <c r="U243" s="800"/>
      <c r="V243" s="800"/>
      <c r="W243" s="800"/>
      <c r="X243" s="800"/>
      <c r="Y243" s="800"/>
      <c r="Z243" s="800"/>
      <c r="AA243" s="800"/>
      <c r="AB243" s="800"/>
      <c r="AC243" s="800"/>
      <c r="AD243" s="800"/>
      <c r="AE243" s="800"/>
    </row>
    <row r="244" spans="1:58" ht="36.75" customHeight="1">
      <c r="A244" s="214"/>
      <c r="B244" s="215"/>
      <c r="C244" s="216"/>
      <c r="D244" s="217"/>
      <c r="E244" s="218">
        <v>6</v>
      </c>
      <c r="F244" s="774" t="s">
        <v>342</v>
      </c>
      <c r="G244" s="775"/>
      <c r="H244" s="519">
        <v>2</v>
      </c>
      <c r="I244" s="209">
        <f t="shared" si="1"/>
        <v>0</v>
      </c>
      <c r="J244" s="220">
        <f t="shared" si="2"/>
        <v>0</v>
      </c>
      <c r="K244" s="253">
        <f t="shared" si="3"/>
        <v>0</v>
      </c>
      <c r="L244" s="246" t="s">
        <v>341</v>
      </c>
      <c r="M244" s="223"/>
      <c r="O244" s="800" t="s">
        <v>343</v>
      </c>
      <c r="P244" s="800"/>
      <c r="Q244" s="800"/>
      <c r="R244" s="800"/>
      <c r="S244" s="800"/>
      <c r="T244" s="800"/>
      <c r="U244" s="800"/>
      <c r="V244" s="800"/>
      <c r="W244" s="800"/>
      <c r="X244" s="800"/>
      <c r="Y244" s="800"/>
      <c r="Z244" s="800"/>
      <c r="AA244" s="800"/>
      <c r="AB244" s="800"/>
      <c r="AC244" s="800"/>
    </row>
    <row r="245" spans="1:58" ht="30.75" customHeight="1">
      <c r="A245" s="214"/>
      <c r="B245" s="215"/>
      <c r="C245" s="216"/>
      <c r="D245" s="217"/>
      <c r="E245" s="218">
        <v>7</v>
      </c>
      <c r="F245" s="774" t="s">
        <v>344</v>
      </c>
      <c r="G245" s="775"/>
      <c r="H245" s="519">
        <v>2</v>
      </c>
      <c r="I245" s="209">
        <f t="shared" si="1"/>
        <v>0</v>
      </c>
      <c r="J245" s="220">
        <f t="shared" si="2"/>
        <v>0</v>
      </c>
      <c r="K245" s="253">
        <f t="shared" si="3"/>
        <v>0</v>
      </c>
      <c r="L245" s="246" t="s">
        <v>341</v>
      </c>
      <c r="M245" s="223"/>
      <c r="O245" s="800" t="s">
        <v>345</v>
      </c>
      <c r="P245" s="800"/>
      <c r="Q245" s="800"/>
      <c r="R245" s="800"/>
      <c r="S245" s="800"/>
      <c r="T245" s="800"/>
      <c r="U245" s="800"/>
      <c r="V245" s="800"/>
      <c r="W245" s="800"/>
      <c r="X245" s="800"/>
      <c r="Y245" s="800"/>
      <c r="Z245" s="800"/>
      <c r="AA245" s="800"/>
      <c r="AB245" s="800"/>
      <c r="AC245" s="800"/>
    </row>
    <row r="246" spans="1:58" ht="15">
      <c r="A246" s="430"/>
      <c r="B246" s="431"/>
      <c r="C246" s="431"/>
      <c r="D246" s="432"/>
      <c r="E246" s="379">
        <v>8</v>
      </c>
      <c r="F246" s="844" t="s">
        <v>346</v>
      </c>
      <c r="G246" s="845"/>
      <c r="H246" s="522"/>
      <c r="I246" s="272">
        <f>IF(AND(OR(A246="x", A246="p"),NOT(B246="n")),H246,0)</f>
        <v>0</v>
      </c>
      <c r="J246" s="360">
        <f>IF(OR(D246="m", C246="y"),H246,0)</f>
        <v>0</v>
      </c>
      <c r="K246" s="211"/>
      <c r="L246" s="779" t="s">
        <v>341</v>
      </c>
      <c r="M246" s="783"/>
    </row>
    <row r="247" spans="1:58" s="185" customFormat="1" ht="38.25" customHeight="1">
      <c r="A247" s="353"/>
      <c r="B247" s="354"/>
      <c r="C247" s="355"/>
      <c r="D247" s="356"/>
      <c r="E247" s="439" t="s">
        <v>155</v>
      </c>
      <c r="F247" s="798" t="s">
        <v>347</v>
      </c>
      <c r="G247" s="799"/>
      <c r="H247" s="208">
        <v>4</v>
      </c>
      <c r="I247" s="243">
        <f>IF(AND(OR(A247="x", A247="p"),NOT(OR(B247="n", A248="x", A248="p", A249="x", A249="p"))),H247,0)</f>
        <v>0</v>
      </c>
      <c r="J247" s="265">
        <f>IF(AND(OR(D247="m", C247="y"),NOT(D248="m"),NOT(C248="y"),NOT(D249="m"),NOT(C249="y")),H247,0)</f>
        <v>0</v>
      </c>
      <c r="K247" s="232">
        <f>IF(AND(J247&gt;0,C247="y"),H247,0)</f>
        <v>0</v>
      </c>
      <c r="L247" s="781"/>
      <c r="M247" s="838"/>
      <c r="N247" s="137"/>
      <c r="O247" s="837" t="s">
        <v>339</v>
      </c>
      <c r="P247" s="837"/>
      <c r="Q247" s="837"/>
      <c r="R247" s="837"/>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4"/>
      <c r="AY247" s="184"/>
      <c r="AZ247" s="184"/>
      <c r="BA247" s="184"/>
      <c r="BB247" s="184"/>
      <c r="BC247" s="184"/>
      <c r="BD247" s="184"/>
      <c r="BE247" s="184"/>
      <c r="BF247" s="184"/>
    </row>
    <row r="248" spans="1:58" ht="39" customHeight="1" thickBot="1">
      <c r="A248" s="450"/>
      <c r="B248" s="451"/>
      <c r="C248" s="452"/>
      <c r="D248" s="453"/>
      <c r="E248" s="454" t="s">
        <v>157</v>
      </c>
      <c r="F248" s="1014" t="s">
        <v>348</v>
      </c>
      <c r="G248" s="1015"/>
      <c r="H248" s="523">
        <v>6</v>
      </c>
      <c r="I248" s="524">
        <f>IF(AND(OR(A248="x", A248="p"),NOT(OR(B248="n", A247="x", A247="p", A246="x", A246="p"))),H248,0)</f>
        <v>0</v>
      </c>
      <c r="J248" s="525">
        <f>IF(AND(OR(D248="m", C248="y"),NOT(D246="m"),NOT(C246="y"),NOT(D247="m"),NOT(C247="y")),H248,0)</f>
        <v>0</v>
      </c>
      <c r="K248" s="440">
        <f>IF(AND(J248&gt;0,C248="y"),H248,0)</f>
        <v>0</v>
      </c>
      <c r="L248" s="1012"/>
      <c r="M248" s="1013"/>
      <c r="N248" s="184"/>
      <c r="O248" s="837" t="s">
        <v>335</v>
      </c>
      <c r="P248" s="837"/>
      <c r="Q248" s="837"/>
      <c r="R248" s="837"/>
    </row>
    <row r="249" spans="1:58" s="185" customFormat="1" ht="16.5" customHeight="1" thickBot="1">
      <c r="A249" s="193"/>
      <c r="B249" s="194"/>
      <c r="C249" s="194"/>
      <c r="D249" s="195" t="s">
        <v>349</v>
      </c>
      <c r="E249" s="526"/>
      <c r="F249" s="527"/>
      <c r="G249" s="528"/>
      <c r="H249" s="529"/>
      <c r="I249" s="530"/>
      <c r="J249" s="367"/>
      <c r="K249" s="531"/>
      <c r="L249" s="283"/>
      <c r="M249" s="284"/>
      <c r="N249" s="137"/>
      <c r="O249" s="202"/>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c r="AS249" s="184"/>
      <c r="AT249" s="184"/>
      <c r="AU249" s="184"/>
      <c r="AV249" s="184"/>
      <c r="AW249" s="184"/>
      <c r="AX249" s="184"/>
      <c r="AY249" s="184"/>
      <c r="AZ249" s="184"/>
      <c r="BA249" s="184"/>
      <c r="BB249" s="184"/>
      <c r="BC249" s="184"/>
      <c r="BD249" s="184"/>
      <c r="BE249" s="184"/>
      <c r="BF249" s="184"/>
    </row>
    <row r="250" spans="1:58" s="185" customFormat="1" ht="30.75" customHeight="1">
      <c r="A250" s="532"/>
      <c r="B250" s="533"/>
      <c r="C250" s="533"/>
      <c r="D250" s="534"/>
      <c r="E250" s="1005" t="s">
        <v>350</v>
      </c>
      <c r="F250" s="1006"/>
      <c r="G250" s="1007"/>
      <c r="H250" s="535"/>
      <c r="I250" s="536"/>
      <c r="J250" s="537"/>
      <c r="K250" s="538"/>
      <c r="L250" s="539"/>
      <c r="M250" s="540"/>
      <c r="N250" s="184"/>
      <c r="O250" s="776" t="s">
        <v>351</v>
      </c>
      <c r="P250" s="776"/>
      <c r="Q250" s="776"/>
      <c r="R250" s="776"/>
      <c r="S250" s="776"/>
      <c r="T250" s="776"/>
      <c r="U250" s="776"/>
      <c r="V250" s="776"/>
      <c r="W250" s="776"/>
      <c r="X250" s="776"/>
      <c r="Y250" s="776"/>
      <c r="Z250" s="776"/>
      <c r="AA250" s="776"/>
      <c r="AB250" s="776"/>
      <c r="AC250" s="776"/>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4"/>
      <c r="AY250" s="184"/>
      <c r="AZ250" s="184"/>
      <c r="BA250" s="184"/>
      <c r="BB250" s="184"/>
      <c r="BC250" s="184"/>
      <c r="BD250" s="184"/>
      <c r="BE250" s="184"/>
      <c r="BF250" s="184"/>
    </row>
    <row r="251" spans="1:58" s="185" customFormat="1" ht="26.25" customHeight="1">
      <c r="A251" s="347"/>
      <c r="B251" s="348"/>
      <c r="C251" s="348"/>
      <c r="D251" s="349"/>
      <c r="E251" s="473">
        <v>9</v>
      </c>
      <c r="F251" s="1008" t="s">
        <v>352</v>
      </c>
      <c r="G251" s="1009"/>
      <c r="H251" s="208"/>
      <c r="I251" s="243"/>
      <c r="J251" s="210"/>
      <c r="K251" s="316"/>
      <c r="L251" s="807" t="s">
        <v>353</v>
      </c>
      <c r="M251" s="1010"/>
      <c r="N251" s="184"/>
      <c r="O251" s="837" t="s">
        <v>354</v>
      </c>
      <c r="P251" s="837"/>
      <c r="Q251" s="837"/>
      <c r="R251" s="837"/>
      <c r="S251" s="837"/>
      <c r="T251" s="837"/>
      <c r="U251" s="837"/>
      <c r="V251" s="837"/>
      <c r="W251" s="837"/>
      <c r="X251" s="837"/>
      <c r="Y251" s="837"/>
      <c r="Z251" s="837"/>
      <c r="AA251" s="837"/>
      <c r="AB251" s="837"/>
      <c r="AC251" s="837"/>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4"/>
      <c r="AY251" s="184"/>
      <c r="AZ251" s="184"/>
      <c r="BA251" s="184"/>
      <c r="BB251" s="184"/>
      <c r="BC251" s="184"/>
      <c r="BD251" s="184"/>
      <c r="BE251" s="184"/>
      <c r="BF251" s="184"/>
    </row>
    <row r="252" spans="1:58" s="185" customFormat="1" ht="23.25" customHeight="1">
      <c r="A252" s="291"/>
      <c r="B252" s="292"/>
      <c r="C252" s="293"/>
      <c r="D252" s="294"/>
      <c r="E252" s="295" t="s">
        <v>155</v>
      </c>
      <c r="F252" s="798" t="s">
        <v>355</v>
      </c>
      <c r="G252" s="799"/>
      <c r="H252" s="208">
        <v>1</v>
      </c>
      <c r="I252" s="243">
        <f>IF(AND(OR(A252="x", A252="p"),NOT(OR(B252="n", A253="x", A253="p", A254="x", A254="p"))),H252,0)</f>
        <v>0</v>
      </c>
      <c r="J252" s="265">
        <f>IF(AND(OR(D252="m", C252="y"),NOT(D253="m"),NOT(C253="y"),NOT(D254="m"),NOT(C254="y")),H252,0)</f>
        <v>0</v>
      </c>
      <c r="K252" s="253">
        <f t="shared" ref="K252:K259" si="4">IF(AND(J252&gt;0,C252="y"),H252,0)</f>
        <v>0</v>
      </c>
      <c r="L252" s="780"/>
      <c r="M252" s="1010"/>
      <c r="N252" s="184"/>
      <c r="O252" s="202"/>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c r="AS252" s="184"/>
      <c r="AT252" s="184"/>
      <c r="AU252" s="184"/>
      <c r="AV252" s="184"/>
      <c r="AW252" s="184"/>
      <c r="AX252" s="184"/>
      <c r="AY252" s="184"/>
      <c r="AZ252" s="184"/>
      <c r="BA252" s="184"/>
      <c r="BB252" s="184"/>
      <c r="BC252" s="184"/>
      <c r="BD252" s="184"/>
      <c r="BE252" s="184"/>
      <c r="BF252" s="184"/>
    </row>
    <row r="253" spans="1:58" s="185" customFormat="1" ht="24.75" customHeight="1">
      <c r="A253" s="291"/>
      <c r="B253" s="292"/>
      <c r="C253" s="541"/>
      <c r="D253" s="542"/>
      <c r="E253" s="543" t="s">
        <v>157</v>
      </c>
      <c r="F253" s="798" t="s">
        <v>356</v>
      </c>
      <c r="G253" s="799"/>
      <c r="H253" s="299">
        <v>3</v>
      </c>
      <c r="I253" s="300">
        <f>IF(AND(OR(A253="x", A253="p"),NOT(OR(B253="n", A252="x", A252="p", A254="x", A254="p"))),H253,0)</f>
        <v>0</v>
      </c>
      <c r="J253" s="301">
        <f>IF(AND(OR(D253="m", C253="y"),NOT(D254="m"),NOT(C254="y"),NOT(D252="m"),NOT(C252="y")),H253,0)</f>
        <v>0</v>
      </c>
      <c r="K253" s="253">
        <f t="shared" si="4"/>
        <v>0</v>
      </c>
      <c r="L253" s="780"/>
      <c r="M253" s="1010"/>
      <c r="N253" s="184"/>
      <c r="O253" s="202"/>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c r="AS253" s="184"/>
      <c r="AT253" s="184"/>
      <c r="AU253" s="184"/>
      <c r="AV253" s="184"/>
      <c r="AW253" s="184"/>
      <c r="AX253" s="184"/>
      <c r="AY253" s="184"/>
      <c r="AZ253" s="184"/>
      <c r="BA253" s="184"/>
      <c r="BB253" s="184"/>
      <c r="BC253" s="184"/>
      <c r="BD253" s="184"/>
      <c r="BE253" s="184"/>
      <c r="BF253" s="184"/>
    </row>
    <row r="254" spans="1:58" s="185" customFormat="1" ht="15">
      <c r="A254" s="203"/>
      <c r="B254" s="204"/>
      <c r="C254" s="544"/>
      <c r="D254" s="545"/>
      <c r="E254" s="546" t="s">
        <v>160</v>
      </c>
      <c r="F254" s="803" t="s">
        <v>357</v>
      </c>
      <c r="G254" s="804"/>
      <c r="H254" s="307">
        <v>5</v>
      </c>
      <c r="I254" s="243">
        <f>IF(AND(OR(A254="x", A254="p"),NOT(OR(B254="n", A252="x", A252="p", A253="x", A253="p"))),H254,0)</f>
        <v>0</v>
      </c>
      <c r="J254" s="315">
        <f>IF(AND(OR(D254="m", C254="y"),NOT(D252="m"),NOT(C252="y"),NOT(D253="m"),NOT(C253="y")),H254,0)</f>
        <v>0</v>
      </c>
      <c r="K254" s="253">
        <f t="shared" si="4"/>
        <v>0</v>
      </c>
      <c r="L254" s="846"/>
      <c r="M254" s="1011"/>
      <c r="N254" s="184"/>
      <c r="O254" s="62"/>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c r="AS254" s="184"/>
      <c r="AT254" s="184"/>
      <c r="AU254" s="184"/>
      <c r="AV254" s="184"/>
      <c r="AW254" s="184"/>
      <c r="AX254" s="184"/>
      <c r="AY254" s="184"/>
      <c r="AZ254" s="184"/>
      <c r="BA254" s="184"/>
      <c r="BB254" s="184"/>
      <c r="BC254" s="184"/>
      <c r="BD254" s="184"/>
      <c r="BE254" s="184"/>
      <c r="BF254" s="184"/>
    </row>
    <row r="255" spans="1:58" s="185" customFormat="1" ht="16.5" customHeight="1">
      <c r="A255" s="214"/>
      <c r="B255" s="215"/>
      <c r="C255" s="205"/>
      <c r="D255" s="206"/>
      <c r="E255" s="207">
        <v>10</v>
      </c>
      <c r="F255" s="899" t="s">
        <v>358</v>
      </c>
      <c r="G255" s="983"/>
      <c r="H255" s="208">
        <v>1</v>
      </c>
      <c r="I255" s="209">
        <f t="shared" ref="I255:I260" si="5">IF(AND(OR(A255="x", A255="p"),NOT(B255="n")),H255,0)</f>
        <v>0</v>
      </c>
      <c r="J255" s="210">
        <f>IF(OR(D255="m", C255="y"),H255,0)</f>
        <v>0</v>
      </c>
      <c r="K255" s="211">
        <f t="shared" si="4"/>
        <v>0</v>
      </c>
      <c r="L255" s="285" t="s">
        <v>88</v>
      </c>
      <c r="M255" s="213"/>
      <c r="N255" s="184"/>
      <c r="O255" s="990" t="s">
        <v>359</v>
      </c>
      <c r="P255" s="990"/>
      <c r="Q255" s="990"/>
      <c r="R255" s="990"/>
      <c r="S255" s="990"/>
      <c r="T255" s="990"/>
      <c r="U255" s="990"/>
      <c r="V255" s="990"/>
      <c r="W255" s="990"/>
      <c r="X255" s="990"/>
      <c r="Y255" s="990"/>
      <c r="Z255" s="990"/>
      <c r="AA255" s="990"/>
      <c r="AB255" s="990"/>
      <c r="AC255" s="990"/>
      <c r="AD255" s="184"/>
      <c r="AE255" s="184"/>
      <c r="AF255" s="184"/>
      <c r="AG255" s="184"/>
      <c r="AH255" s="184"/>
      <c r="AI255" s="184"/>
      <c r="AJ255" s="184"/>
      <c r="AK255" s="184"/>
      <c r="AL255" s="184"/>
      <c r="AM255" s="184"/>
      <c r="AN255" s="184"/>
      <c r="AO255" s="184"/>
      <c r="AP255" s="184"/>
      <c r="AQ255" s="184"/>
      <c r="AR255" s="184"/>
      <c r="AS255" s="184"/>
      <c r="AT255" s="184"/>
      <c r="AU255" s="184"/>
      <c r="AV255" s="184"/>
      <c r="AW255" s="184"/>
      <c r="AX255" s="184"/>
      <c r="AY255" s="184"/>
      <c r="AZ255" s="184"/>
      <c r="BA255" s="184"/>
      <c r="BB255" s="184"/>
      <c r="BC255" s="184"/>
      <c r="BD255" s="184"/>
      <c r="BE255" s="184"/>
      <c r="BF255" s="184"/>
    </row>
    <row r="256" spans="1:58" ht="22.5" customHeight="1">
      <c r="A256" s="214"/>
      <c r="B256" s="215"/>
      <c r="C256" s="216"/>
      <c r="D256" s="217"/>
      <c r="E256" s="286">
        <v>11</v>
      </c>
      <c r="F256" s="894" t="s">
        <v>360</v>
      </c>
      <c r="G256" s="967"/>
      <c r="H256" s="219">
        <v>4</v>
      </c>
      <c r="I256" s="209">
        <f t="shared" si="5"/>
        <v>0</v>
      </c>
      <c r="J256" s="220">
        <f>IF(OR(D256="m", C256="y"),H256,0)</f>
        <v>0</v>
      </c>
      <c r="K256" s="253">
        <f t="shared" si="4"/>
        <v>0</v>
      </c>
      <c r="L256" s="222" t="s">
        <v>88</v>
      </c>
      <c r="M256" s="223"/>
      <c r="N256" s="184"/>
      <c r="O256" s="837" t="s">
        <v>361</v>
      </c>
      <c r="P256" s="837"/>
      <c r="Q256" s="837"/>
      <c r="R256" s="837"/>
      <c r="S256" s="837"/>
      <c r="T256" s="837"/>
      <c r="U256" s="837"/>
      <c r="V256" s="837"/>
      <c r="W256" s="837"/>
      <c r="X256" s="837"/>
      <c r="Y256" s="837"/>
      <c r="Z256" s="837"/>
      <c r="AA256" s="837"/>
      <c r="AB256" s="837"/>
      <c r="AC256" s="837"/>
      <c r="AD256" s="837"/>
    </row>
    <row r="257" spans="1:58" ht="36" customHeight="1">
      <c r="A257" s="214"/>
      <c r="B257" s="215"/>
      <c r="C257" s="249"/>
      <c r="D257" s="250"/>
      <c r="E257" s="251">
        <v>12</v>
      </c>
      <c r="F257" s="851" t="s">
        <v>362</v>
      </c>
      <c r="G257" s="967"/>
      <c r="H257" s="519">
        <v>3</v>
      </c>
      <c r="I257" s="209">
        <f t="shared" si="5"/>
        <v>0</v>
      </c>
      <c r="J257" s="220">
        <f>IF(OR(D257="m", C257="y"),H257,0)</f>
        <v>0</v>
      </c>
      <c r="K257" s="253">
        <f t="shared" si="4"/>
        <v>0</v>
      </c>
      <c r="L257" s="254" t="s">
        <v>363</v>
      </c>
      <c r="M257" s="160"/>
      <c r="O257" s="776" t="s">
        <v>364</v>
      </c>
      <c r="P257" s="776"/>
      <c r="Q257" s="776"/>
      <c r="R257" s="776"/>
    </row>
    <row r="258" spans="1:58" ht="27" customHeight="1">
      <c r="A258" s="214"/>
      <c r="B258" s="215"/>
      <c r="C258" s="216"/>
      <c r="D258" s="217"/>
      <c r="E258" s="218">
        <v>13</v>
      </c>
      <c r="F258" s="774" t="s">
        <v>365</v>
      </c>
      <c r="G258" s="967"/>
      <c r="H258" s="519">
        <v>2</v>
      </c>
      <c r="I258" s="209">
        <f t="shared" si="5"/>
        <v>0</v>
      </c>
      <c r="J258" s="220">
        <f>IF(OR(D258="m", C258="y"),H258,0)</f>
        <v>0</v>
      </c>
      <c r="K258" s="253">
        <f t="shared" si="4"/>
        <v>0</v>
      </c>
      <c r="L258" s="246" t="s">
        <v>366</v>
      </c>
      <c r="M258" s="223"/>
      <c r="O258" s="776" t="s">
        <v>364</v>
      </c>
      <c r="P258" s="776"/>
      <c r="Q258" s="776"/>
    </row>
    <row r="259" spans="1:58" ht="27" customHeight="1">
      <c r="A259" s="214"/>
      <c r="B259" s="215"/>
      <c r="C259" s="249"/>
      <c r="D259" s="250"/>
      <c r="E259" s="251">
        <v>14</v>
      </c>
      <c r="F259" s="851" t="s">
        <v>367</v>
      </c>
      <c r="G259" s="967"/>
      <c r="H259" s="519">
        <v>1</v>
      </c>
      <c r="I259" s="209">
        <f t="shared" si="5"/>
        <v>0</v>
      </c>
      <c r="J259" s="220">
        <f>IF(OR(D259="m", C259="y"),H259,0)</f>
        <v>0</v>
      </c>
      <c r="K259" s="253">
        <f t="shared" si="4"/>
        <v>0</v>
      </c>
      <c r="L259" s="254" t="s">
        <v>118</v>
      </c>
      <c r="M259" s="160"/>
    </row>
    <row r="260" spans="1:58" ht="21.75" customHeight="1">
      <c r="A260" s="287"/>
      <c r="B260" s="288"/>
      <c r="C260" s="288"/>
      <c r="D260" s="289"/>
      <c r="E260" s="290">
        <v>15</v>
      </c>
      <c r="F260" s="805" t="s">
        <v>368</v>
      </c>
      <c r="G260" s="968"/>
      <c r="H260" s="271"/>
      <c r="I260" s="272">
        <f t="shared" si="5"/>
        <v>0</v>
      </c>
      <c r="J260" s="273"/>
      <c r="K260" s="253"/>
      <c r="L260" s="971" t="s">
        <v>88</v>
      </c>
      <c r="M260" s="906"/>
    </row>
    <row r="261" spans="1:58" ht="19.5" customHeight="1">
      <c r="A261" s="291"/>
      <c r="B261" s="292"/>
      <c r="C261" s="293"/>
      <c r="D261" s="294"/>
      <c r="E261" s="295" t="s">
        <v>155</v>
      </c>
      <c r="F261" s="798" t="s">
        <v>369</v>
      </c>
      <c r="G261" s="799"/>
      <c r="H261" s="208">
        <v>1</v>
      </c>
      <c r="I261" s="243">
        <f>IF(AND(OR(A261="x", A261="p"),NOT(OR(B261="n", A262="x", A262="p", A263="x", A263="p"))),H261,0)</f>
        <v>0</v>
      </c>
      <c r="J261" s="265">
        <f>IF(AND(OR(D261="m", C261="y"),NOT(D262="m"),NOT(C262="y"),NOT(D263="m"),NOT(C263="y")),H261,0)</f>
        <v>0</v>
      </c>
      <c r="K261" s="253">
        <f>IF(AND(J261&gt;0,C261="y"),H261,0)</f>
        <v>0</v>
      </c>
      <c r="L261" s="1003"/>
      <c r="M261" s="907"/>
      <c r="O261" s="990" t="s">
        <v>370</v>
      </c>
      <c r="P261" s="990"/>
      <c r="Q261" s="990"/>
      <c r="R261" s="990"/>
      <c r="S261" s="990"/>
      <c r="T261" s="990"/>
      <c r="U261" s="990"/>
      <c r="V261" s="990"/>
      <c r="W261" s="990"/>
      <c r="X261" s="990"/>
      <c r="Y261" s="990"/>
      <c r="Z261" s="990"/>
      <c r="AA261" s="990"/>
      <c r="AB261" s="990"/>
      <c r="AC261" s="990"/>
    </row>
    <row r="262" spans="1:58" ht="15.75" customHeight="1">
      <c r="A262" s="291"/>
      <c r="B262" s="292"/>
      <c r="C262" s="541"/>
      <c r="D262" s="542"/>
      <c r="E262" s="547" t="s">
        <v>157</v>
      </c>
      <c r="F262" s="886" t="s">
        <v>371</v>
      </c>
      <c r="G262" s="887"/>
      <c r="H262" s="299">
        <v>2</v>
      </c>
      <c r="I262" s="300">
        <f>IF(AND(OR(A262="x", A262="p"),NOT(OR(B262="n", A261="x", A261="p", A263="x", A263="p"))),H262,0)</f>
        <v>0</v>
      </c>
      <c r="J262" s="301">
        <f>IF(AND(OR(D262="m", C262="y"),NOT(D263="m"),NOT(C263="y"),NOT(D261="m"),NOT(C261="y")),H262,0)</f>
        <v>0</v>
      </c>
      <c r="K262" s="253">
        <f>IF(AND(J262&gt;0,C262="y"),H262,0)</f>
        <v>0</v>
      </c>
      <c r="L262" s="1003"/>
      <c r="M262" s="907"/>
    </row>
    <row r="263" spans="1:58" ht="18" customHeight="1">
      <c r="A263" s="291"/>
      <c r="B263" s="292"/>
      <c r="C263" s="544"/>
      <c r="D263" s="545"/>
      <c r="E263" s="546" t="s">
        <v>160</v>
      </c>
      <c r="F263" s="803" t="s">
        <v>372</v>
      </c>
      <c r="G263" s="804"/>
      <c r="H263" s="307">
        <v>1</v>
      </c>
      <c r="I263" s="243">
        <f>IF(AND(OR(A263="x", A263="p"),NOT(OR(B263="n", A261="x", A261="p", A262="x", A262="p"))),H263,0)</f>
        <v>0</v>
      </c>
      <c r="J263" s="315">
        <f>IF(AND(OR(D263="m", C263="y"),NOT(D261="m"),NOT(C261="y"),NOT(D262="m"),NOT(C262="y")),H263,0)</f>
        <v>0</v>
      </c>
      <c r="K263" s="253">
        <f>IF(AND(J263&gt;0,C263="y"),H263,0)</f>
        <v>0</v>
      </c>
      <c r="L263" s="1004"/>
      <c r="M263" s="908"/>
    </row>
    <row r="264" spans="1:58" ht="24" customHeight="1">
      <c r="A264" s="214"/>
      <c r="B264" s="215"/>
      <c r="C264" s="216"/>
      <c r="D264" s="217"/>
      <c r="E264" s="218">
        <v>16</v>
      </c>
      <c r="F264" s="774" t="s">
        <v>373</v>
      </c>
      <c r="G264" s="967"/>
      <c r="H264" s="519">
        <v>2</v>
      </c>
      <c r="I264" s="209">
        <f>IF(AND(OR(A264="x", A264="p"),NOT(B264="n")),H264,0)</f>
        <v>0</v>
      </c>
      <c r="J264" s="220">
        <f>IF(OR(D264="m", C264="y"),H264,0)</f>
        <v>0</v>
      </c>
      <c r="K264" s="253">
        <f>IF(AND(J264&gt;0,C264="y"),H264,0)</f>
        <v>0</v>
      </c>
      <c r="L264" s="246" t="s">
        <v>374</v>
      </c>
      <c r="M264" s="160"/>
      <c r="O264" s="990" t="s">
        <v>375</v>
      </c>
      <c r="P264" s="990"/>
      <c r="Q264" s="990"/>
    </row>
    <row r="265" spans="1:58" ht="24.75" customHeight="1">
      <c r="A265" s="430"/>
      <c r="B265" s="431"/>
      <c r="C265" s="431"/>
      <c r="D265" s="432"/>
      <c r="E265" s="991" t="s">
        <v>376</v>
      </c>
      <c r="F265" s="992"/>
      <c r="G265" s="993"/>
      <c r="H265" s="433"/>
      <c r="I265" s="434"/>
      <c r="J265" s="435"/>
      <c r="K265" s="436"/>
      <c r="L265" s="437"/>
      <c r="M265" s="438"/>
      <c r="O265" s="994" t="s">
        <v>377</v>
      </c>
      <c r="P265" s="994"/>
      <c r="Q265" s="994"/>
      <c r="R265" s="994"/>
    </row>
    <row r="266" spans="1:58" ht="30" customHeight="1" thickBot="1">
      <c r="A266" s="936"/>
      <c r="B266" s="938"/>
      <c r="C266" s="997"/>
      <c r="D266" s="998"/>
      <c r="E266" s="1000">
        <v>17</v>
      </c>
      <c r="F266" s="897" t="s">
        <v>378</v>
      </c>
      <c r="G266" s="1002"/>
      <c r="H266" s="987" t="s">
        <v>379</v>
      </c>
      <c r="I266" s="867">
        <f>IF(AND(A266="p",F267&gt;0,NOT(B266="n")), MIN(20,ROUNDDOWN(F267/100*20,0)),0)</f>
        <v>0</v>
      </c>
      <c r="J266" s="933">
        <f>IF(AND(OR(C266="y",D266="m"),F267&gt;0,), MIN(20,ROUNDDOWN(F267/100*20,0)),0)</f>
        <v>0</v>
      </c>
      <c r="K266" s="910">
        <f>IF(AND(OR(C266="y"),F267&gt;0,), MIN(20,ROUNDDOWN(F267/100*20,0)),0)</f>
        <v>0</v>
      </c>
      <c r="L266" s="971" t="s">
        <v>363</v>
      </c>
      <c r="M266" s="906"/>
      <c r="O266" s="994" t="s">
        <v>380</v>
      </c>
      <c r="P266" s="994"/>
      <c r="Q266" s="994"/>
      <c r="R266" s="994"/>
    </row>
    <row r="267" spans="1:58" ht="15" thickBot="1">
      <c r="A267" s="995"/>
      <c r="B267" s="996"/>
      <c r="C267" s="996"/>
      <c r="D267" s="999"/>
      <c r="E267" s="1001"/>
      <c r="F267" s="548">
        <v>0</v>
      </c>
      <c r="G267" s="549" t="s">
        <v>381</v>
      </c>
      <c r="H267" s="988"/>
      <c r="I267" s="932"/>
      <c r="J267" s="989"/>
      <c r="K267" s="988"/>
      <c r="L267" s="838"/>
      <c r="M267" s="838"/>
      <c r="O267" s="771"/>
      <c r="P267" s="771"/>
      <c r="Q267" s="771"/>
      <c r="R267" s="771"/>
    </row>
    <row r="268" spans="1:58" s="134" customFormat="1" ht="15.75" thickBot="1">
      <c r="A268" s="193"/>
      <c r="B268" s="194"/>
      <c r="C268" s="194"/>
      <c r="D268" s="551" t="s">
        <v>382</v>
      </c>
      <c r="E268" s="423"/>
      <c r="F268" s="424"/>
      <c r="G268" s="552"/>
      <c r="H268" s="529"/>
      <c r="I268" s="530"/>
      <c r="J268" s="367"/>
      <c r="K268" s="368"/>
      <c r="L268" s="283"/>
      <c r="M268" s="284"/>
      <c r="N268" s="137"/>
      <c r="O268" s="137"/>
      <c r="P268" s="550"/>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2"/>
      <c r="AO268" s="132"/>
      <c r="AP268" s="132"/>
      <c r="AQ268" s="132"/>
      <c r="AR268" s="132"/>
      <c r="AS268" s="132"/>
      <c r="AT268" s="132"/>
      <c r="AU268" s="132"/>
      <c r="AV268" s="132"/>
      <c r="AW268" s="132"/>
      <c r="AX268" s="132"/>
      <c r="AY268" s="132"/>
      <c r="AZ268" s="132"/>
      <c r="BA268" s="132"/>
      <c r="BB268" s="132"/>
      <c r="BC268" s="132"/>
      <c r="BD268" s="132"/>
      <c r="BE268" s="132"/>
      <c r="BF268" s="132"/>
    </row>
    <row r="269" spans="1:58" s="346" customFormat="1" ht="15">
      <c r="A269" s="317"/>
      <c r="B269" s="318"/>
      <c r="C269" s="319"/>
      <c r="D269" s="320"/>
      <c r="E269" s="321">
        <v>18</v>
      </c>
      <c r="F269" s="855" t="s">
        <v>384</v>
      </c>
      <c r="G269" s="986"/>
      <c r="H269" s="522">
        <v>3</v>
      </c>
      <c r="I269" s="272">
        <f>IF(AND(OR(A269="x", A269="p"),NOT(B269="n")),H269,0)</f>
        <v>0</v>
      </c>
      <c r="J269" s="273">
        <f>IF(OR(D269="m", C269="y"),H269,0)</f>
        <v>0</v>
      </c>
      <c r="K269" s="211">
        <f>IF(AND(J269&gt;0,C269="y"),H269,0)</f>
        <v>0</v>
      </c>
      <c r="L269" s="274" t="s">
        <v>385</v>
      </c>
      <c r="M269" s="167"/>
      <c r="N269" s="132"/>
      <c r="O269" s="837" t="s">
        <v>383</v>
      </c>
      <c r="P269" s="837"/>
      <c r="Q269" s="837"/>
      <c r="R269" s="837"/>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7"/>
      <c r="AO269" s="137"/>
      <c r="AP269" s="137"/>
      <c r="AQ269" s="137"/>
      <c r="AR269" s="137"/>
      <c r="AS269" s="137"/>
      <c r="AT269" s="137"/>
      <c r="AU269" s="137"/>
      <c r="AV269" s="137"/>
      <c r="AW269" s="137"/>
      <c r="AX269" s="137"/>
      <c r="AY269" s="137"/>
      <c r="AZ269" s="137"/>
      <c r="BA269" s="137"/>
      <c r="BB269" s="137"/>
      <c r="BC269" s="137"/>
      <c r="BD269" s="137"/>
      <c r="BE269" s="137"/>
      <c r="BF269" s="137"/>
    </row>
    <row r="270" spans="1:58" s="346" customFormat="1" ht="15">
      <c r="A270" s="317"/>
      <c r="B270" s="318"/>
      <c r="C270" s="319"/>
      <c r="D270" s="320"/>
      <c r="E270" s="321">
        <v>19</v>
      </c>
      <c r="F270" s="774" t="s">
        <v>716</v>
      </c>
      <c r="G270" s="967"/>
      <c r="H270" s="522">
        <v>3</v>
      </c>
      <c r="I270" s="272">
        <f>IF(AND(OR(A270="x", A270="p"),NOT(B270="n")),H270,0)</f>
        <v>0</v>
      </c>
      <c r="J270" s="273">
        <f>IF(OR(D270="m", C270="y"),H270,0)</f>
        <v>0</v>
      </c>
      <c r="K270" s="211">
        <f>IF(AND(J270&gt;0,C270="y"),H270,0)</f>
        <v>0</v>
      </c>
      <c r="L270" s="274" t="s">
        <v>385</v>
      </c>
      <c r="M270" s="167"/>
      <c r="N270" s="137"/>
      <c r="O270" s="837" t="s">
        <v>386</v>
      </c>
      <c r="P270" s="837"/>
      <c r="Q270" s="837"/>
      <c r="R270" s="769" t="s">
        <v>717</v>
      </c>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row>
    <row r="271" spans="1:58" ht="15">
      <c r="A271" s="317"/>
      <c r="B271" s="318"/>
      <c r="C271" s="319"/>
      <c r="D271" s="320"/>
      <c r="E271" s="321">
        <v>20</v>
      </c>
      <c r="F271" s="774" t="s">
        <v>388</v>
      </c>
      <c r="G271" s="967"/>
      <c r="H271" s="522">
        <v>2</v>
      </c>
      <c r="I271" s="272">
        <f>IF(AND(OR(A271="x", A271="p"),NOT(B271="n")),H271,0)</f>
        <v>0</v>
      </c>
      <c r="J271" s="273">
        <f>IF(OR(D271="m", C271="y"),H271,0)</f>
        <v>0</v>
      </c>
      <c r="K271" s="211">
        <f>IF(AND(J271&gt;0,C271="y"),H271,0)</f>
        <v>0</v>
      </c>
      <c r="L271" s="274" t="s">
        <v>389</v>
      </c>
      <c r="M271" s="167"/>
      <c r="O271" s="837" t="s">
        <v>387</v>
      </c>
      <c r="P271" s="837"/>
      <c r="Q271" s="837"/>
      <c r="R271" s="837"/>
      <c r="S271" s="837"/>
      <c r="T271" s="837"/>
      <c r="U271" s="837"/>
      <c r="V271" s="837"/>
      <c r="W271" s="837"/>
      <c r="X271" s="837"/>
      <c r="Y271" s="837"/>
      <c r="Z271" s="837"/>
      <c r="AA271" s="837"/>
      <c r="AB271" s="837"/>
      <c r="AC271" s="837"/>
    </row>
    <row r="272" spans="1:58" s="346" customFormat="1" ht="27" customHeight="1">
      <c r="A272" s="214"/>
      <c r="B272" s="215"/>
      <c r="C272" s="249"/>
      <c r="D272" s="250"/>
      <c r="E272" s="251">
        <v>21</v>
      </c>
      <c r="F272" s="851" t="s">
        <v>390</v>
      </c>
      <c r="G272" s="967"/>
      <c r="H272" s="519">
        <v>2</v>
      </c>
      <c r="I272" s="209">
        <f>IF(AND(OR(A272="x", A272="p"),NOT(B272="n")),H272,0)</f>
        <v>0</v>
      </c>
      <c r="J272" s="220">
        <f>IF(OR(D272="m", C272="y"),H272,0)</f>
        <v>0</v>
      </c>
      <c r="K272" s="253">
        <f>IF(AND(J272&gt;0,C272="y"),H272,0)</f>
        <v>0</v>
      </c>
      <c r="L272" s="254" t="s">
        <v>391</v>
      </c>
      <c r="M272" s="160"/>
      <c r="N272" s="137"/>
      <c r="O272" s="202"/>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row>
    <row r="273" spans="1:58" ht="15" customHeight="1">
      <c r="A273" s="317"/>
      <c r="B273" s="318"/>
      <c r="C273" s="412"/>
      <c r="D273" s="413"/>
      <c r="E273" s="321">
        <v>22</v>
      </c>
      <c r="F273" s="897" t="s">
        <v>393</v>
      </c>
      <c r="G273" s="983"/>
      <c r="H273" s="522">
        <v>1</v>
      </c>
      <c r="I273" s="272">
        <f>IF(AND(OR(A273="x", A273="p"),NOT(B273="n")),H273,0)</f>
        <v>0</v>
      </c>
      <c r="J273" s="273">
        <f>IF(OR(D273="m", C273="y"),H273,0)</f>
        <v>0</v>
      </c>
      <c r="K273" s="211">
        <f>IF(AND(J273&gt;0,C273="y"),H273,0)</f>
        <v>0</v>
      </c>
      <c r="L273" s="274" t="s">
        <v>88</v>
      </c>
      <c r="M273" s="553"/>
      <c r="O273" s="800" t="s">
        <v>392</v>
      </c>
      <c r="P273" s="800"/>
    </row>
    <row r="274" spans="1:58" s="185" customFormat="1" ht="15">
      <c r="A274" s="287"/>
      <c r="B274" s="288"/>
      <c r="C274" s="288"/>
      <c r="D274" s="289"/>
      <c r="E274" s="290">
        <v>23</v>
      </c>
      <c r="F274" s="805" t="s">
        <v>394</v>
      </c>
      <c r="G274" s="968"/>
      <c r="H274" s="271"/>
      <c r="I274" s="272"/>
      <c r="J274" s="273"/>
      <c r="K274" s="253"/>
      <c r="L274" s="779" t="s">
        <v>118</v>
      </c>
      <c r="M274" s="906"/>
      <c r="N274" s="137"/>
      <c r="O274" s="138"/>
      <c r="P274" s="263"/>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84"/>
      <c r="AO274" s="184"/>
      <c r="AP274" s="184"/>
      <c r="AQ274" s="184"/>
      <c r="AR274" s="184"/>
      <c r="AS274" s="184"/>
      <c r="AT274" s="184"/>
      <c r="AU274" s="184"/>
      <c r="AV274" s="184"/>
      <c r="AW274" s="184"/>
      <c r="AX274" s="184"/>
      <c r="AY274" s="184"/>
      <c r="AZ274" s="184"/>
      <c r="BA274" s="184"/>
      <c r="BB274" s="184"/>
      <c r="BC274" s="184"/>
      <c r="BD274" s="184"/>
      <c r="BE274" s="184"/>
      <c r="BF274" s="184"/>
    </row>
    <row r="275" spans="1:58" s="185" customFormat="1" ht="15" customHeight="1">
      <c r="A275" s="291"/>
      <c r="B275" s="292"/>
      <c r="C275" s="293"/>
      <c r="D275" s="294"/>
      <c r="E275" s="295" t="s">
        <v>155</v>
      </c>
      <c r="F275" s="974" t="s">
        <v>395</v>
      </c>
      <c r="G275" s="975"/>
      <c r="H275" s="208">
        <v>3</v>
      </c>
      <c r="I275" s="243">
        <f>IF(AND(OR(A275="x", A275="p"),NOT(OR(B275="n", A276="x", A276="p"))),H275,0)</f>
        <v>0</v>
      </c>
      <c r="J275" s="265">
        <f>IF(AND(OR(D275="m", C275="y"),NOT(D276="m"),NOT(C276="y")),H275,0)</f>
        <v>0</v>
      </c>
      <c r="K275" s="253">
        <f>IF(AND(J275&gt;0,C275="y"),H275,0)</f>
        <v>0</v>
      </c>
      <c r="L275" s="780"/>
      <c r="M275" s="907"/>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c r="AS275" s="184"/>
      <c r="AT275" s="184"/>
      <c r="AU275" s="184"/>
      <c r="AV275" s="184"/>
      <c r="AW275" s="184"/>
      <c r="AX275" s="184"/>
      <c r="AY275" s="184"/>
      <c r="AZ275" s="184"/>
      <c r="BA275" s="184"/>
      <c r="BB275" s="184"/>
      <c r="BC275" s="184"/>
      <c r="BD275" s="184"/>
      <c r="BE275" s="184"/>
      <c r="BF275" s="184"/>
    </row>
    <row r="276" spans="1:58" ht="15">
      <c r="A276" s="224"/>
      <c r="B276" s="225"/>
      <c r="C276" s="226"/>
      <c r="D276" s="227"/>
      <c r="E276" s="554" t="s">
        <v>157</v>
      </c>
      <c r="F276" s="984" t="s">
        <v>396</v>
      </c>
      <c r="G276" s="985"/>
      <c r="H276" s="307">
        <v>5</v>
      </c>
      <c r="I276" s="308">
        <f>IF(AND(OR(A276="x", A276="p"),NOT(OR(B276="n", A275="x", A275="p"))),H276,0)</f>
        <v>0</v>
      </c>
      <c r="J276" s="309">
        <f>IF(AND(OR(D276="m", C276="y"),NOT(D275="m"),NOT(C275="y")),H276,0)</f>
        <v>0</v>
      </c>
      <c r="K276" s="253">
        <f>IF(AND(J276&gt;0,C276="y"),H276,0)</f>
        <v>0</v>
      </c>
      <c r="L276" s="846"/>
      <c r="M276" s="908"/>
      <c r="N276" s="184"/>
      <c r="O276" s="202"/>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row>
    <row r="277" spans="1:58" s="185" customFormat="1" ht="15">
      <c r="A277" s="287"/>
      <c r="B277" s="288"/>
      <c r="C277" s="288"/>
      <c r="D277" s="289"/>
      <c r="E277" s="290">
        <v>24</v>
      </c>
      <c r="F277" s="903" t="s">
        <v>397</v>
      </c>
      <c r="G277" s="982"/>
      <c r="H277" s="271"/>
      <c r="I277" s="272"/>
      <c r="J277" s="273"/>
      <c r="K277" s="221"/>
      <c r="L277" s="779" t="s">
        <v>118</v>
      </c>
      <c r="M277" s="906"/>
      <c r="N277" s="184"/>
      <c r="O277" s="138"/>
      <c r="P277" s="263"/>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84"/>
      <c r="AO277" s="184"/>
      <c r="AP277" s="184"/>
      <c r="AQ277" s="184"/>
      <c r="AR277" s="184"/>
      <c r="AS277" s="184"/>
      <c r="AT277" s="184"/>
      <c r="AU277" s="184"/>
      <c r="AV277" s="184"/>
      <c r="AW277" s="184"/>
      <c r="AX277" s="184"/>
      <c r="AY277" s="184"/>
      <c r="AZ277" s="184"/>
      <c r="BA277" s="184"/>
      <c r="BB277" s="184"/>
      <c r="BC277" s="184"/>
      <c r="BD277" s="184"/>
      <c r="BE277" s="184"/>
      <c r="BF277" s="184"/>
    </row>
    <row r="278" spans="1:58" s="185" customFormat="1" ht="15" customHeight="1">
      <c r="A278" s="291"/>
      <c r="B278" s="292"/>
      <c r="C278" s="293"/>
      <c r="D278" s="294"/>
      <c r="E278" s="555" t="s">
        <v>155</v>
      </c>
      <c r="F278" s="798" t="s">
        <v>398</v>
      </c>
      <c r="G278" s="962"/>
      <c r="H278" s="208">
        <v>1</v>
      </c>
      <c r="I278" s="243">
        <f>IF(AND(OR(A278="x", A278="p"),NOT(OR(B278="n", A279="x", A279="p", A280="x", A280="p", A281="x", A281="p", A282="x", A282="p", A283="x", A283="p", A284="x", A284="p", A285="x", A285="p"))),H278,0)</f>
        <v>0</v>
      </c>
      <c r="J278" s="265">
        <f>IF(AND(OR(D278="m", C278="y"),NOT(D279="m"),NOT(C279="y"),NOT(D280="m"),NOT(C280="y"), NOT(D281="m"),NOT(C281="y"), NOT(D282="m"),NOT(C282="y"), NOT(D283="m"),NOT(C283="y"), NOT(D284="m"),NOT(C284="y"), NOT(D285="m"),NOT(C285="y")),H278,0)</f>
        <v>0</v>
      </c>
      <c r="K278" s="221">
        <f t="shared" ref="K278:K286" si="6">IF(AND(J278&gt;0,C278="y"),H278,0)</f>
        <v>0</v>
      </c>
      <c r="L278" s="838"/>
      <c r="M278" s="907"/>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c r="AS278" s="184"/>
      <c r="AT278" s="184"/>
      <c r="AU278" s="184"/>
      <c r="AV278" s="184"/>
      <c r="AW278" s="184"/>
      <c r="AX278" s="184"/>
      <c r="AY278" s="184"/>
      <c r="AZ278" s="184"/>
      <c r="BA278" s="184"/>
      <c r="BB278" s="184"/>
      <c r="BC278" s="184"/>
      <c r="BD278" s="184"/>
      <c r="BE278" s="184"/>
      <c r="BF278" s="184"/>
    </row>
    <row r="279" spans="1:58" s="185" customFormat="1" ht="15" customHeight="1">
      <c r="A279" s="291"/>
      <c r="B279" s="292"/>
      <c r="C279" s="541"/>
      <c r="D279" s="542"/>
      <c r="E279" s="556" t="s">
        <v>157</v>
      </c>
      <c r="F279" s="798" t="s">
        <v>399</v>
      </c>
      <c r="G279" s="799"/>
      <c r="H279" s="299">
        <v>2</v>
      </c>
      <c r="I279" s="300">
        <f>IF(AND(OR(A279="x", A279="p"),NOT(OR(B279="n",  A278="x", A278="p", A280="x", A280="p", A281="x", A281="p", A282="x", A282="p", A283="x", A283="p", A284="x", A284="p", A285="x", A285="p"))),H279,0)</f>
        <v>0</v>
      </c>
      <c r="J279" s="301">
        <f>IF(AND(OR(D279="m", C279="y"),NOT(D278="m"),NOT(C278="y"),NOT(D280="m"),NOT(C280="y"), NOT(D281="m"),NOT(C281="y"), NOT(D282="m"),NOT(C282="y"), NOT(D283="m"),NOT(C283="y"), NOT(D284="m"),NOT(C284="y"), NOT(D285="m"),NOT(C285="y")),H279,0)</f>
        <v>0</v>
      </c>
      <c r="K279" s="221">
        <f>IF(AND(J279&gt;0,C279="y"),H279,0)</f>
        <v>0</v>
      </c>
      <c r="L279" s="838"/>
      <c r="M279" s="907"/>
      <c r="N279" s="184"/>
      <c r="O279" s="202"/>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c r="AS279" s="184"/>
      <c r="AT279" s="184"/>
      <c r="AU279" s="184"/>
      <c r="AV279" s="184"/>
      <c r="AW279" s="184"/>
      <c r="AX279" s="184"/>
      <c r="AY279" s="184"/>
      <c r="AZ279" s="184"/>
      <c r="BA279" s="184"/>
      <c r="BB279" s="184"/>
      <c r="BC279" s="184"/>
      <c r="BD279" s="184"/>
      <c r="BE279" s="184"/>
      <c r="BF279" s="184"/>
    </row>
    <row r="280" spans="1:58" s="185" customFormat="1" ht="15" customHeight="1">
      <c r="A280" s="291"/>
      <c r="B280" s="292"/>
      <c r="C280" s="557"/>
      <c r="D280" s="558"/>
      <c r="E280" s="556" t="s">
        <v>160</v>
      </c>
      <c r="F280" s="798" t="s">
        <v>401</v>
      </c>
      <c r="G280" s="799"/>
      <c r="H280" s="299">
        <v>3</v>
      </c>
      <c r="I280" s="300">
        <f>IF(AND(OR(A280="x", A280="p"),NOT(OR(B280="n",  A279="x", A279="p", A278="x", A278="p", A281="x", A281="p", A282="x", A282="p", A283="x", A283="p", A284="x", A284="p", A285="x", A285="p"))),H280,0)</f>
        <v>0</v>
      </c>
      <c r="J280" s="301">
        <f>IF(AND(OR(D280="m", C280="y"),NOT(D279="m"),NOT(C279="y"),NOT(D278="m"),NOT(C278="y"), NOT(D281="m"),NOT(C281="y"), NOT(D282="m"),NOT(C282="y"), NOT(D283="m"),NOT(C283="y"), NOT(D284="m"),NOT(C284="y"), NOT(D285="m"),NOT(C285="y")),H280,0)</f>
        <v>0</v>
      </c>
      <c r="K280" s="221">
        <f t="shared" si="6"/>
        <v>0</v>
      </c>
      <c r="L280" s="838"/>
      <c r="M280" s="907"/>
      <c r="N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c r="AS280" s="184"/>
      <c r="AT280" s="184"/>
      <c r="AU280" s="184"/>
      <c r="AV280" s="184"/>
      <c r="AW280" s="184"/>
      <c r="AX280" s="184"/>
      <c r="AY280" s="184"/>
      <c r="AZ280" s="184"/>
      <c r="BA280" s="184"/>
      <c r="BB280" s="184"/>
      <c r="BC280" s="184"/>
      <c r="BD280" s="184"/>
      <c r="BE280" s="184"/>
      <c r="BF280" s="184"/>
    </row>
    <row r="281" spans="1:58" s="185" customFormat="1" ht="15" customHeight="1">
      <c r="A281" s="291"/>
      <c r="B281" s="292"/>
      <c r="C281" s="559"/>
      <c r="D281" s="560"/>
      <c r="E281" s="556" t="s">
        <v>169</v>
      </c>
      <c r="F281" s="886" t="s">
        <v>402</v>
      </c>
      <c r="G281" s="887"/>
      <c r="H281" s="242">
        <v>5</v>
      </c>
      <c r="I281" s="300">
        <f>IF(AND(OR(A281="x", A281="p"),NOT(OR(B281="n",  A279="x", A279="p", A280="x", A280="p", A278="x", A278="p", A282="x", A282="p", A283="x", A283="p", A284="x", A284="p", A285="x", A285="p"))),H281,0)</f>
        <v>0</v>
      </c>
      <c r="J281" s="301">
        <f>IF(AND(OR(D281="m", C281="y"),NOT(D279="m"),NOT(C279="y"),NOT(D280="m"),NOT(C280="y"), NOT(D278="m"),NOT(C278="y"), NOT(D282="m"),NOT(C282="y"), NOT(D283="m"),NOT(C283="y"), NOT(D284="m"),NOT(C284="y"), NOT(D285="m"),NOT(C285="y")),H281,0)</f>
        <v>0</v>
      </c>
      <c r="K281" s="221">
        <f t="shared" si="6"/>
        <v>0</v>
      </c>
      <c r="L281" s="838"/>
      <c r="M281" s="907"/>
      <c r="N281" s="184"/>
      <c r="O281" s="770"/>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c r="AS281" s="184"/>
      <c r="AT281" s="184"/>
      <c r="AU281" s="184"/>
      <c r="AV281" s="184"/>
      <c r="AW281" s="184"/>
      <c r="AX281" s="184"/>
      <c r="AY281" s="184"/>
      <c r="AZ281" s="184"/>
      <c r="BA281" s="184"/>
      <c r="BB281" s="184"/>
      <c r="BC281" s="184"/>
      <c r="BD281" s="184"/>
      <c r="BE281" s="184"/>
      <c r="BF281" s="184"/>
    </row>
    <row r="282" spans="1:58" s="185" customFormat="1" ht="15" customHeight="1">
      <c r="A282" s="291"/>
      <c r="B282" s="292"/>
      <c r="C282" s="559"/>
      <c r="D282" s="560"/>
      <c r="E282" s="556" t="s">
        <v>200</v>
      </c>
      <c r="F282" s="886" t="s">
        <v>403</v>
      </c>
      <c r="G282" s="887"/>
      <c r="H282" s="242">
        <v>7</v>
      </c>
      <c r="I282" s="300">
        <f>IF(AND(OR(A282="x", A282="p"),NOT(OR(B282="n",  A279="x", A279="p", A280="x", A280="p", A281="x", A281="p", A278="x", A278="p", A283="x", A283="p", A284="x", A284="p", A285="x", A285="p"))),H282,0)</f>
        <v>0</v>
      </c>
      <c r="J282" s="561">
        <f>IF(AND(OR(D282="m", C282="y"),NOT(D279="m"),NOT(C279="y"),NOT(D280="m"),NOT(C280="y"), NOT(D278="m"),NOT(C278="y"), NOT(D281="m"),NOT(C281="y"), NOT(D283="m"),NOT(C283="y"), NOT(D284="m"),NOT(C284="y"), NOT(D285="m"),NOT(C285="y")),H282,0)</f>
        <v>0</v>
      </c>
      <c r="K282" s="440">
        <f t="shared" si="6"/>
        <v>0</v>
      </c>
      <c r="L282" s="838"/>
      <c r="M282" s="907"/>
      <c r="N282" s="184"/>
      <c r="O282" s="837" t="s">
        <v>387</v>
      </c>
      <c r="P282" s="837"/>
      <c r="Q282" s="837"/>
      <c r="R282" s="837"/>
      <c r="S282" s="837"/>
      <c r="T282" s="837"/>
      <c r="U282" s="837"/>
      <c r="V282" s="837"/>
      <c r="W282" s="837"/>
      <c r="X282" s="837"/>
      <c r="Y282" s="837"/>
      <c r="Z282" s="837"/>
      <c r="AA282" s="837"/>
      <c r="AB282" s="837"/>
      <c r="AC282" s="837"/>
      <c r="AD282" s="184"/>
      <c r="AE282" s="184"/>
      <c r="AF282" s="184"/>
      <c r="AG282" s="184"/>
      <c r="AH282" s="184"/>
      <c r="AI282" s="184"/>
      <c r="AJ282" s="184"/>
      <c r="AK282" s="184"/>
      <c r="AL282" s="184"/>
      <c r="AM282" s="184"/>
      <c r="AN282" s="184"/>
      <c r="AO282" s="184"/>
      <c r="AP282" s="184"/>
      <c r="AQ282" s="184"/>
      <c r="AR282" s="184"/>
      <c r="AS282" s="184"/>
      <c r="AT282" s="184"/>
      <c r="AU282" s="184"/>
      <c r="AV282" s="184"/>
      <c r="AW282" s="184"/>
      <c r="AX282" s="184"/>
      <c r="AY282" s="184"/>
      <c r="AZ282" s="184"/>
      <c r="BA282" s="184"/>
      <c r="BB282" s="184"/>
      <c r="BC282" s="184"/>
      <c r="BD282" s="184"/>
      <c r="BE282" s="184"/>
      <c r="BF282" s="184"/>
    </row>
    <row r="283" spans="1:58" s="185" customFormat="1" ht="15" customHeight="1">
      <c r="A283" s="291"/>
      <c r="B283" s="292"/>
      <c r="C283" s="313"/>
      <c r="D283" s="314"/>
      <c r="E283" s="555" t="s">
        <v>404</v>
      </c>
      <c r="F283" s="798" t="s">
        <v>405</v>
      </c>
      <c r="G283" s="799"/>
      <c r="H283" s="299">
        <v>8</v>
      </c>
      <c r="I283" s="300">
        <f>IF(AND(OR(A283="x", A283="p"),NOT(OR(B283="n",  A279="x", A279="p", A280="x", A280="p", A281="x", A281="p", A282="x", A282="p", A278="x", A278="p", A284="x", A284="p", A285="x", A285="p"))),H283,0)</f>
        <v>0</v>
      </c>
      <c r="J283" s="301">
        <f>IF(AND(OR(D283="m", C283="y"),NOT(D279="m"),NOT(C279="y"),NOT(D280="m"),NOT(C280="y"), NOT(D281="m"),NOT(C281="y"), NOT(D282="m"),NOT(C282="y"), NOT(D278="m"),NOT(C278="y"), NOT(D284="m"),NOT(C284="y"), NOT(D285="m"),NOT(C285="y")),H283,0)</f>
        <v>0</v>
      </c>
      <c r="K283" s="232">
        <f t="shared" si="6"/>
        <v>0</v>
      </c>
      <c r="L283" s="838"/>
      <c r="M283" s="907"/>
      <c r="N283" s="184"/>
      <c r="O283" s="138"/>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c r="AS283" s="184"/>
      <c r="AT283" s="184"/>
      <c r="AU283" s="184"/>
      <c r="AV283" s="184"/>
      <c r="AW283" s="184"/>
      <c r="AX283" s="184"/>
      <c r="AY283" s="184"/>
      <c r="AZ283" s="184"/>
      <c r="BA283" s="184"/>
      <c r="BB283" s="184"/>
      <c r="BC283" s="184"/>
      <c r="BD283" s="184"/>
      <c r="BE283" s="184"/>
      <c r="BF283" s="184"/>
    </row>
    <row r="284" spans="1:58" s="185" customFormat="1" ht="15" customHeight="1">
      <c r="A284" s="291"/>
      <c r="B284" s="292"/>
      <c r="C284" s="541"/>
      <c r="D284" s="542"/>
      <c r="E284" s="556" t="s">
        <v>406</v>
      </c>
      <c r="F284" s="798" t="s">
        <v>407</v>
      </c>
      <c r="G284" s="799"/>
      <c r="H284" s="299">
        <v>10</v>
      </c>
      <c r="I284" s="300">
        <f>IF(AND(OR(A284="x", A284="p"),NOT(OR(B284="n",  A279="x", A279="p", A280="x", A280="p", A281="x", A281="p", A282="x", A282="p", A283="x", A283="p", A278="x", A278="p", A285="x", A285="p"))),H284,0)</f>
        <v>0</v>
      </c>
      <c r="J284" s="301">
        <f>IF(AND(OR(D284="m", C284="y"),NOT(D279="m"),NOT(C279="y"),NOT(D280="m"),NOT(C280="y"), NOT(D281="m"),NOT(C281="y"), NOT(D282="m"),NOT(C282="y"), NOT(D283="m"),NOT(C283="y"), NOT(D278="m"),NOT(C278="y"), NOT(D285="m"),NOT(C285="y")),H284,0)</f>
        <v>0</v>
      </c>
      <c r="K284" s="221">
        <f t="shared" si="6"/>
        <v>0</v>
      </c>
      <c r="L284" s="838"/>
      <c r="M284" s="907"/>
      <c r="N284" s="184"/>
      <c r="O284" s="837" t="s">
        <v>400</v>
      </c>
      <c r="P284" s="837"/>
      <c r="Q284" s="837"/>
      <c r="R284" s="837"/>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184"/>
      <c r="AV284" s="184"/>
      <c r="AW284" s="184"/>
      <c r="AX284" s="184"/>
      <c r="AY284" s="184"/>
      <c r="AZ284" s="184"/>
      <c r="BA284" s="184"/>
      <c r="BB284" s="184"/>
      <c r="BC284" s="184"/>
      <c r="BD284" s="184"/>
      <c r="BE284" s="184"/>
      <c r="BF284" s="184"/>
    </row>
    <row r="285" spans="1:58" s="185" customFormat="1" ht="15">
      <c r="A285" s="291"/>
      <c r="B285" s="292"/>
      <c r="C285" s="544"/>
      <c r="D285" s="545"/>
      <c r="E285" s="562" t="s">
        <v>408</v>
      </c>
      <c r="F285" s="803" t="s">
        <v>409</v>
      </c>
      <c r="G285" s="804"/>
      <c r="H285" s="307">
        <v>15</v>
      </c>
      <c r="I285" s="243">
        <f>IF(AND(OR(A285="x", A285="p"),NOT(OR(B285="n",  A279="x", A279="p", A280="x", A280="p", A281="x", A281="p", A282="x", A282="p", A283="x", A283="p", A284="x", A284="p", A278="x", A278="p"))),H285,0)</f>
        <v>0</v>
      </c>
      <c r="J285" s="315">
        <f>IF(AND(OR(D285="m", C285="y"),NOT(D279="m"),NOT(C279="y"),NOT(D280="m"),NOT(C280="y"), NOT(D281="m"),NOT(C281="y"), NOT(D282="m"),NOT(C282="y"), NOT(D283="m"),NOT(C283="y"), NOT(D284="m"),NOT(C284="y"), NOT(D278="m"),NOT(C278="y")),H285,0)</f>
        <v>0</v>
      </c>
      <c r="K285" s="221">
        <f t="shared" si="6"/>
        <v>0</v>
      </c>
      <c r="L285" s="785"/>
      <c r="M285" s="908"/>
      <c r="N285" s="184"/>
      <c r="O285" s="202"/>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184"/>
      <c r="AV285" s="184"/>
      <c r="AW285" s="184"/>
      <c r="AX285" s="184"/>
      <c r="AY285" s="184"/>
      <c r="AZ285" s="184"/>
      <c r="BA285" s="184"/>
      <c r="BB285" s="184"/>
      <c r="BC285" s="184"/>
      <c r="BD285" s="184"/>
      <c r="BE285" s="184"/>
      <c r="BF285" s="184"/>
    </row>
    <row r="286" spans="1:58" s="185" customFormat="1" ht="25.5" customHeight="1" thickBot="1">
      <c r="A286" s="385"/>
      <c r="B286" s="386"/>
      <c r="C286" s="387"/>
      <c r="D286" s="388"/>
      <c r="E286" s="389">
        <v>25</v>
      </c>
      <c r="F286" s="793" t="s">
        <v>184</v>
      </c>
      <c r="G286" s="794"/>
      <c r="H286" s="390" t="s">
        <v>185</v>
      </c>
      <c r="I286" s="391">
        <f>IF(AND(OR(A286="x", A286="p"),NOT(B286="n"), H286&lt;=7),H286,0)</f>
        <v>0</v>
      </c>
      <c r="J286" s="392">
        <f>IF(AND(OR(D286="m", C286="y"), H286&lt;=7),H286,0)</f>
        <v>0</v>
      </c>
      <c r="K286" s="253">
        <f t="shared" si="6"/>
        <v>0</v>
      </c>
      <c r="L286" s="393" t="s">
        <v>186</v>
      </c>
      <c r="M286" s="394"/>
      <c r="N286" s="184"/>
      <c r="O286" s="138"/>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184"/>
      <c r="AV286" s="184"/>
      <c r="AW286" s="184"/>
      <c r="AX286" s="184"/>
      <c r="AY286" s="184"/>
      <c r="AZ286" s="184"/>
      <c r="BA286" s="184"/>
      <c r="BB286" s="184"/>
      <c r="BC286" s="184"/>
      <c r="BD286" s="184"/>
      <c r="BE286" s="184"/>
      <c r="BF286" s="184"/>
    </row>
    <row r="287" spans="1:58" ht="16.5" thickTop="1" thickBot="1">
      <c r="A287" s="563"/>
      <c r="B287" s="326"/>
      <c r="C287" s="326"/>
      <c r="D287" s="327" t="s">
        <v>410</v>
      </c>
      <c r="E287" s="328"/>
      <c r="F287" s="329"/>
      <c r="G287" s="564"/>
      <c r="H287" s="565"/>
      <c r="I287" s="500">
        <f>SUM(I239:I286)</f>
        <v>0</v>
      </c>
      <c r="J287" s="501">
        <f>SUM(J239:J286)</f>
        <v>0</v>
      </c>
      <c r="K287" s="502">
        <f>SUM(K239:K286)</f>
        <v>0</v>
      </c>
      <c r="L287" s="503"/>
      <c r="M287" s="336"/>
      <c r="N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row>
    <row r="288" spans="1:58" ht="18.75" customHeight="1" thickTop="1" thickBot="1">
      <c r="A288" s="832" t="s">
        <v>40</v>
      </c>
      <c r="B288" s="832"/>
      <c r="C288" s="832"/>
      <c r="D288" s="832"/>
      <c r="E288" s="832"/>
      <c r="F288" s="832"/>
      <c r="G288" s="832"/>
      <c r="H288" s="832"/>
      <c r="I288" s="832"/>
      <c r="J288" s="832"/>
      <c r="K288" s="832"/>
      <c r="L288" s="832"/>
      <c r="M288" s="832"/>
    </row>
    <row r="289" spans="1:58" s="338" customFormat="1" ht="15" customHeight="1" thickBot="1">
      <c r="A289" s="817" t="s">
        <v>104</v>
      </c>
      <c r="B289" s="818"/>
      <c r="C289" s="818"/>
      <c r="D289" s="818"/>
      <c r="E289" s="818"/>
      <c r="F289" s="818"/>
      <c r="G289" s="818"/>
      <c r="H289" s="818"/>
      <c r="I289" s="818"/>
      <c r="J289" s="818"/>
      <c r="K289" s="818"/>
      <c r="L289" s="818"/>
      <c r="M289" s="819"/>
      <c r="N289" s="137"/>
      <c r="O289" s="138"/>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37"/>
      <c r="AT289" s="137"/>
      <c r="AU289" s="137"/>
      <c r="AV289" s="137"/>
      <c r="AW289" s="137"/>
      <c r="AX289" s="137"/>
      <c r="AY289" s="137"/>
      <c r="AZ289" s="137"/>
      <c r="BA289" s="137"/>
      <c r="BB289" s="137"/>
      <c r="BC289" s="137"/>
      <c r="BD289" s="137"/>
      <c r="BE289" s="137"/>
      <c r="BF289" s="137"/>
    </row>
    <row r="290" spans="1:58" s="338" customFormat="1" ht="14.25" customHeight="1">
      <c r="A290" s="179"/>
      <c r="B290" s="180"/>
      <c r="C290" s="181"/>
      <c r="D290" s="182"/>
      <c r="E290" s="978" t="s">
        <v>411</v>
      </c>
      <c r="F290" s="978"/>
      <c r="G290" s="979"/>
      <c r="H290" s="824" t="s">
        <v>106</v>
      </c>
      <c r="I290" s="826" t="s">
        <v>107</v>
      </c>
      <c r="J290" s="827"/>
      <c r="K290" s="183"/>
      <c r="L290" s="828" t="s">
        <v>108</v>
      </c>
      <c r="M290" s="830" t="s">
        <v>189</v>
      </c>
      <c r="N290" s="137"/>
      <c r="O290" s="138"/>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37"/>
      <c r="AU290" s="137"/>
      <c r="AV290" s="137"/>
      <c r="AW290" s="137"/>
      <c r="AX290" s="137"/>
      <c r="AY290" s="137"/>
      <c r="AZ290" s="137"/>
      <c r="BA290" s="137"/>
      <c r="BB290" s="137"/>
      <c r="BC290" s="137"/>
      <c r="BD290" s="137"/>
      <c r="BE290" s="137"/>
      <c r="BF290" s="137"/>
    </row>
    <row r="291" spans="1:58" s="567" customFormat="1" ht="14.25" customHeight="1" thickBot="1">
      <c r="A291" s="186" t="s">
        <v>110</v>
      </c>
      <c r="B291" s="187" t="s">
        <v>111</v>
      </c>
      <c r="C291" s="188" t="s">
        <v>112</v>
      </c>
      <c r="D291" s="189" t="s">
        <v>113</v>
      </c>
      <c r="E291" s="980"/>
      <c r="F291" s="980"/>
      <c r="G291" s="981"/>
      <c r="H291" s="825"/>
      <c r="I291" s="339" t="s">
        <v>114</v>
      </c>
      <c r="J291" s="340" t="s">
        <v>115</v>
      </c>
      <c r="K291" s="192"/>
      <c r="L291" s="829"/>
      <c r="M291" s="831"/>
      <c r="N291" s="137"/>
      <c r="O291" s="202"/>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566"/>
      <c r="AS291" s="566"/>
      <c r="AT291" s="566"/>
      <c r="AU291" s="566"/>
      <c r="AV291" s="566"/>
      <c r="AW291" s="566"/>
      <c r="AX291" s="566"/>
      <c r="AY291" s="566"/>
      <c r="AZ291" s="566"/>
      <c r="BA291" s="566"/>
      <c r="BB291" s="566"/>
      <c r="BC291" s="566"/>
      <c r="BD291" s="566"/>
      <c r="BE291" s="566"/>
      <c r="BF291" s="566"/>
    </row>
    <row r="292" spans="1:58" s="185" customFormat="1" ht="15.75" thickBot="1">
      <c r="A292" s="193"/>
      <c r="B292" s="194"/>
      <c r="C292" s="194"/>
      <c r="D292" s="277" t="s">
        <v>412</v>
      </c>
      <c r="E292" s="568"/>
      <c r="F292" s="569"/>
      <c r="G292" s="570"/>
      <c r="H292" s="507"/>
      <c r="I292" s="571"/>
      <c r="J292" s="344"/>
      <c r="K292" s="508"/>
      <c r="L292" s="833"/>
      <c r="M292" s="834"/>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84"/>
      <c r="AO292" s="184"/>
      <c r="AP292" s="184"/>
      <c r="AQ292" s="184"/>
      <c r="AR292" s="184"/>
      <c r="AS292" s="184"/>
      <c r="AT292" s="184"/>
      <c r="AU292" s="184"/>
      <c r="AV292" s="184"/>
      <c r="AW292" s="184"/>
      <c r="AX292" s="184"/>
      <c r="AY292" s="184"/>
      <c r="AZ292" s="184"/>
      <c r="BA292" s="184"/>
      <c r="BB292" s="184"/>
      <c r="BC292" s="184"/>
      <c r="BD292" s="184"/>
      <c r="BE292" s="184"/>
      <c r="BF292" s="184"/>
    </row>
    <row r="293" spans="1:58" s="185" customFormat="1" ht="15">
      <c r="A293" s="287"/>
      <c r="B293" s="288"/>
      <c r="C293" s="288"/>
      <c r="D293" s="289"/>
      <c r="E293" s="290">
        <v>1</v>
      </c>
      <c r="F293" s="969" t="s">
        <v>413</v>
      </c>
      <c r="G293" s="970"/>
      <c r="H293" s="572"/>
      <c r="I293" s="272"/>
      <c r="J293" s="273"/>
      <c r="K293" s="253"/>
      <c r="L293" s="971" t="s">
        <v>414</v>
      </c>
      <c r="M293" s="973"/>
      <c r="N293" s="184"/>
      <c r="O293" s="202"/>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c r="AS293" s="184"/>
      <c r="AT293" s="184"/>
      <c r="AU293" s="184"/>
      <c r="AV293" s="184"/>
      <c r="AW293" s="184"/>
      <c r="AX293" s="184"/>
      <c r="AY293" s="184"/>
      <c r="AZ293" s="184"/>
      <c r="BA293" s="184"/>
      <c r="BB293" s="184"/>
      <c r="BC293" s="184"/>
      <c r="BD293" s="184"/>
      <c r="BE293" s="184"/>
      <c r="BF293" s="184"/>
    </row>
    <row r="294" spans="1:58" s="185" customFormat="1" ht="15">
      <c r="A294" s="573"/>
      <c r="B294" s="312"/>
      <c r="C294" s="574"/>
      <c r="D294" s="575"/>
      <c r="E294" s="547" t="s">
        <v>155</v>
      </c>
      <c r="F294" s="974" t="s">
        <v>416</v>
      </c>
      <c r="G294" s="975"/>
      <c r="H294" s="576">
        <v>1</v>
      </c>
      <c r="I294" s="243">
        <f>IF(AND(OR(A294="x", A294="p"),NOT(OR(B294="n", A295="x", A295="p"))),H294,0)</f>
        <v>0</v>
      </c>
      <c r="J294" s="265">
        <f>IF(AND(OR(D294="m", C294="y"),NOT(D295="m"),NOT(C295="y")),H294,0)</f>
        <v>0</v>
      </c>
      <c r="K294" s="253">
        <f>IF(AND(J294&gt;0,C294="y"),H294,0)</f>
        <v>0</v>
      </c>
      <c r="L294" s="972"/>
      <c r="M294" s="907"/>
      <c r="N294" s="184"/>
      <c r="O294" s="837" t="s">
        <v>415</v>
      </c>
      <c r="P294" s="837"/>
      <c r="Q294" s="837"/>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c r="AS294" s="184"/>
      <c r="AT294" s="184"/>
      <c r="AU294" s="184"/>
      <c r="AV294" s="184"/>
      <c r="AW294" s="184"/>
      <c r="AX294" s="184"/>
      <c r="AY294" s="184"/>
      <c r="AZ294" s="184"/>
      <c r="BA294" s="184"/>
      <c r="BB294" s="184"/>
      <c r="BC294" s="184"/>
      <c r="BD294" s="184"/>
      <c r="BE294" s="184"/>
      <c r="BF294" s="184"/>
    </row>
    <row r="295" spans="1:58" s="185" customFormat="1" ht="15">
      <c r="A295" s="203"/>
      <c r="B295" s="204"/>
      <c r="C295" s="205"/>
      <c r="D295" s="206"/>
      <c r="E295" s="306" t="s">
        <v>157</v>
      </c>
      <c r="F295" s="976" t="s">
        <v>417</v>
      </c>
      <c r="G295" s="977"/>
      <c r="H295" s="577">
        <v>3</v>
      </c>
      <c r="I295" s="308">
        <f>IF(AND(OR(A295="x", A295="p"),NOT(OR(B295="n", A294="x", A294="p"))),H295,0)</f>
        <v>0</v>
      </c>
      <c r="J295" s="309">
        <f>IF(AND(OR(D295="m", C295="y"),NOT(D294="m"),NOT(C294="y")),H295,0)</f>
        <v>0</v>
      </c>
      <c r="K295" s="253">
        <f>IF(AND(J295&gt;0,C295="y"),H295,0)</f>
        <v>0</v>
      </c>
      <c r="L295" s="972"/>
      <c r="M295" s="908"/>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c r="AS295" s="184"/>
      <c r="AT295" s="184"/>
      <c r="AU295" s="184"/>
      <c r="AV295" s="184"/>
      <c r="AW295" s="184"/>
      <c r="AX295" s="184"/>
      <c r="AY295" s="184"/>
      <c r="AZ295" s="184"/>
      <c r="BA295" s="184"/>
      <c r="BB295" s="184"/>
      <c r="BC295" s="184"/>
      <c r="BD295" s="184"/>
      <c r="BE295" s="184"/>
      <c r="BF295" s="184"/>
    </row>
    <row r="296" spans="1:58" ht="15" customHeight="1">
      <c r="A296" s="214"/>
      <c r="B296" s="215"/>
      <c r="C296" s="216"/>
      <c r="D296" s="217"/>
      <c r="E296" s="218">
        <v>2</v>
      </c>
      <c r="F296" s="774" t="s">
        <v>418</v>
      </c>
      <c r="G296" s="967"/>
      <c r="H296" s="578">
        <v>2</v>
      </c>
      <c r="I296" s="209">
        <f>IF(AND(OR(A296="x", A296="p"),NOT(B296="n")),H296,0)</f>
        <v>0</v>
      </c>
      <c r="J296" s="220">
        <f>IF(OR(D296="m", C296="y"),H296,0)</f>
        <v>0</v>
      </c>
      <c r="K296" s="253">
        <f>IF(AND(J296&gt;0,C296="y"),H296,0)</f>
        <v>0</v>
      </c>
      <c r="L296" s="246" t="s">
        <v>419</v>
      </c>
      <c r="M296" s="223"/>
      <c r="N296" s="184"/>
      <c r="O296" s="800" t="s">
        <v>420</v>
      </c>
      <c r="P296" s="800"/>
      <c r="Q296" s="800"/>
      <c r="AG296" s="184"/>
      <c r="AH296" s="184"/>
      <c r="AI296" s="184"/>
      <c r="AJ296" s="184"/>
      <c r="AK296" s="184"/>
      <c r="AL296" s="184"/>
      <c r="AM296" s="184"/>
    </row>
    <row r="297" spans="1:58" s="185" customFormat="1" ht="15" customHeight="1">
      <c r="A297" s="287"/>
      <c r="B297" s="288"/>
      <c r="C297" s="288"/>
      <c r="D297" s="289"/>
      <c r="E297" s="290">
        <v>3</v>
      </c>
      <c r="F297" s="899" t="s">
        <v>421</v>
      </c>
      <c r="G297" s="968"/>
      <c r="H297" s="572"/>
      <c r="I297" s="272"/>
      <c r="J297" s="273"/>
      <c r="K297" s="253"/>
      <c r="L297" s="779" t="s">
        <v>414</v>
      </c>
      <c r="M297" s="906"/>
      <c r="N297" s="137"/>
      <c r="O297" s="138"/>
      <c r="P297" s="184"/>
      <c r="Q297" s="184"/>
      <c r="R297" s="184"/>
      <c r="S297" s="184"/>
      <c r="T297" s="184"/>
      <c r="U297" s="184"/>
      <c r="V297" s="184"/>
      <c r="W297" s="184"/>
      <c r="X297" s="184"/>
      <c r="Y297" s="184"/>
      <c r="Z297" s="184"/>
      <c r="AA297" s="184"/>
      <c r="AB297" s="184"/>
      <c r="AC297" s="184"/>
      <c r="AD297" s="184"/>
      <c r="AE297" s="184"/>
      <c r="AF297" s="184"/>
      <c r="AG297" s="137"/>
      <c r="AH297" s="137"/>
      <c r="AI297" s="137"/>
      <c r="AJ297" s="137"/>
      <c r="AK297" s="137"/>
      <c r="AL297" s="137"/>
      <c r="AM297" s="137"/>
      <c r="AN297" s="184"/>
      <c r="AO297" s="184"/>
      <c r="AP297" s="184"/>
      <c r="AQ297" s="184"/>
      <c r="AR297" s="184"/>
      <c r="AS297" s="184"/>
      <c r="AT297" s="184"/>
      <c r="AU297" s="184"/>
      <c r="AV297" s="184"/>
      <c r="AW297" s="184"/>
      <c r="AX297" s="184"/>
      <c r="AY297" s="184"/>
      <c r="AZ297" s="184"/>
      <c r="BA297" s="184"/>
      <c r="BB297" s="184"/>
      <c r="BC297" s="184"/>
      <c r="BD297" s="184"/>
      <c r="BE297" s="184"/>
      <c r="BF297" s="184"/>
    </row>
    <row r="298" spans="1:58" s="185" customFormat="1" ht="15" customHeight="1">
      <c r="A298" s="291"/>
      <c r="B298" s="292"/>
      <c r="C298" s="293"/>
      <c r="D298" s="294"/>
      <c r="E298" s="579" t="s">
        <v>155</v>
      </c>
      <c r="F298" s="798" t="s">
        <v>422</v>
      </c>
      <c r="G298" s="799"/>
      <c r="H298" s="580">
        <v>3</v>
      </c>
      <c r="I298" s="243">
        <f>IF(AND(OR(A298="x", A298="p"),NOT(OR(B298="n", A299="x", A299="p", A300="x", A300="p", A301="x", A301="p"))),H298,0)</f>
        <v>0</v>
      </c>
      <c r="J298" s="265">
        <f>IF(AND(OR(D298="m", C298="y"),NOT(D299="m"),NOT(C299="y"),NOT(D300="m"),NOT(C300="y"),NOT(D301="m"),NOT(C301="y")),H298,0)</f>
        <v>0</v>
      </c>
      <c r="K298" s="253">
        <f>IF(AND(J298&gt;0,C298="y"),H298,0)</f>
        <v>0</v>
      </c>
      <c r="L298" s="807"/>
      <c r="M298" s="907"/>
      <c r="N298" s="184"/>
      <c r="O298" s="837" t="s">
        <v>423</v>
      </c>
      <c r="P298" s="837"/>
      <c r="Q298" s="837"/>
      <c r="R298" s="837"/>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c r="AS298" s="184"/>
      <c r="AT298" s="184"/>
      <c r="AU298" s="184"/>
      <c r="AV298" s="184"/>
      <c r="AW298" s="184"/>
      <c r="AX298" s="184"/>
      <c r="AY298" s="184"/>
      <c r="AZ298" s="184"/>
      <c r="BA298" s="184"/>
      <c r="BB298" s="184"/>
      <c r="BC298" s="184"/>
      <c r="BD298" s="184"/>
      <c r="BE298" s="184"/>
      <c r="BF298" s="184"/>
    </row>
    <row r="299" spans="1:58" s="185" customFormat="1" ht="15" customHeight="1">
      <c r="A299" s="311"/>
      <c r="B299" s="312"/>
      <c r="C299" s="313"/>
      <c r="D299" s="314"/>
      <c r="E299" s="579" t="s">
        <v>157</v>
      </c>
      <c r="F299" s="798" t="s">
        <v>424</v>
      </c>
      <c r="G299" s="799"/>
      <c r="H299" s="577">
        <v>4</v>
      </c>
      <c r="I299" s="300">
        <f>IF(AND(OR(A299="x", A299="p"),NOT(OR(B299="n", A298="x", A298="p", A300="x", A300="p", A301="x", A301="p"))),H299,0)</f>
        <v>0</v>
      </c>
      <c r="J299" s="301">
        <f>IF(AND(OR(D299="m", C299="y"),NOT(D300="m"),NOT(C300="y"),NOT(D301="m"),NOT(C301="y"),NOT(D298="m"),NOT(C298="y")),H299,0)</f>
        <v>0</v>
      </c>
      <c r="K299" s="253">
        <f>IF(AND(J299&gt;0,C299="y"),H299,0)</f>
        <v>0</v>
      </c>
      <c r="L299" s="807"/>
      <c r="M299" s="907"/>
      <c r="N299" s="184"/>
      <c r="O299" s="837" t="s">
        <v>425</v>
      </c>
      <c r="P299" s="837"/>
      <c r="Q299" s="837"/>
      <c r="R299" s="837"/>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c r="AS299" s="184"/>
      <c r="AT299" s="184"/>
      <c r="AU299" s="184"/>
      <c r="AV299" s="184"/>
      <c r="AW299" s="184"/>
      <c r="AX299" s="184"/>
      <c r="AY299" s="184"/>
      <c r="AZ299" s="184"/>
      <c r="BA299" s="184"/>
      <c r="BB299" s="184"/>
      <c r="BC299" s="184"/>
      <c r="BD299" s="184"/>
      <c r="BE299" s="184"/>
      <c r="BF299" s="184"/>
    </row>
    <row r="300" spans="1:58" s="185" customFormat="1" ht="15" customHeight="1">
      <c r="A300" s="203"/>
      <c r="B300" s="204"/>
      <c r="C300" s="205"/>
      <c r="D300" s="206"/>
      <c r="E300" s="579" t="s">
        <v>160</v>
      </c>
      <c r="F300" s="886" t="s">
        <v>426</v>
      </c>
      <c r="G300" s="887"/>
      <c r="H300" s="577">
        <v>3</v>
      </c>
      <c r="I300" s="300">
        <f>IF(AND(OR(A300="x", A300="p"),NOT(OR(B300="n", A298="x", A298="p", A299="x", A299="p", A301="x", A301="p"))),H300,0)</f>
        <v>0</v>
      </c>
      <c r="J300" s="301">
        <f>IF(AND(OR(D300="m", C300="y"),NOT(D298="m"),NOT(C298="y"),NOT(D299="m"),NOT(C299="y"),NOT(D301="m"),NOT(C301="y")),H300,0)</f>
        <v>0</v>
      </c>
      <c r="K300" s="253">
        <f>IF(AND(J300&gt;0,C300="y"),H300,0)</f>
        <v>0</v>
      </c>
      <c r="L300" s="807"/>
      <c r="M300" s="907"/>
      <c r="N300" s="184"/>
      <c r="O300" s="837" t="s">
        <v>427</v>
      </c>
      <c r="P300" s="837"/>
      <c r="Q300" s="837"/>
      <c r="R300" s="837"/>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c r="AS300" s="184"/>
      <c r="AT300" s="184"/>
      <c r="AU300" s="184"/>
      <c r="AV300" s="184"/>
      <c r="AW300" s="184"/>
      <c r="AX300" s="184"/>
      <c r="AY300" s="184"/>
      <c r="AZ300" s="184"/>
      <c r="BA300" s="184"/>
      <c r="BB300" s="184"/>
      <c r="BC300" s="184"/>
      <c r="BD300" s="184"/>
      <c r="BE300" s="184"/>
      <c r="BF300" s="184"/>
    </row>
    <row r="301" spans="1:58" s="185" customFormat="1" ht="15" customHeight="1">
      <c r="A301" s="237"/>
      <c r="B301" s="238"/>
      <c r="C301" s="239"/>
      <c r="D301" s="240"/>
      <c r="E301" s="579" t="s">
        <v>169</v>
      </c>
      <c r="F301" s="963" t="s">
        <v>715</v>
      </c>
      <c r="G301" s="964"/>
      <c r="H301" s="581">
        <v>5</v>
      </c>
      <c r="I301" s="300">
        <f>IF(AND(OR(A301="x", A301="p"),NOT(OR(B301="n", A298="x", A298="p", A299="x", A299="p", A300="x", A300="p"))),H301,0)</f>
        <v>0</v>
      </c>
      <c r="J301" s="301">
        <f>IF(AND(OR(D301="m", C301="y"),NOT(D298="m"),NOT(C298="y"),NOT(D299="m"),NOT(C299="y"),NOT(D300="m"),NOT(C300="y")),H301,0)</f>
        <v>0</v>
      </c>
      <c r="K301" s="253">
        <f>IF(AND(J301&gt;0,C301="y"),H301,0)</f>
        <v>0</v>
      </c>
      <c r="L301" s="807"/>
      <c r="M301" s="907"/>
      <c r="N301" s="184"/>
      <c r="O301" s="202"/>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c r="AS301" s="184"/>
      <c r="AT301" s="184"/>
      <c r="AU301" s="184"/>
      <c r="AV301" s="184"/>
      <c r="AW301" s="184"/>
      <c r="AX301" s="184"/>
      <c r="AY301" s="184"/>
      <c r="AZ301" s="184"/>
      <c r="BA301" s="184"/>
      <c r="BB301" s="184"/>
      <c r="BC301" s="184"/>
      <c r="BD301" s="184"/>
      <c r="BE301" s="184"/>
      <c r="BF301" s="184"/>
    </row>
    <row r="302" spans="1:58" s="185" customFormat="1" ht="15">
      <c r="A302" s="237"/>
      <c r="B302" s="238"/>
      <c r="C302" s="239"/>
      <c r="D302" s="240"/>
      <c r="E302" s="582" t="s">
        <v>200</v>
      </c>
      <c r="F302" s="965" t="s">
        <v>428</v>
      </c>
      <c r="G302" s="966"/>
      <c r="H302" s="583">
        <v>6</v>
      </c>
      <c r="I302" s="243">
        <f>IF(AND(OR(A302="x", A302="p"),NOT(OR(B302="n", A299="x", A299="p", A300="x", A300="p", A301="x", A301="p"))),H302,0)</f>
        <v>0</v>
      </c>
      <c r="J302" s="265">
        <f>IF(AND(OR(D302="m", C302="y"),NOT(D299="m"),NOT(C299="y"),NOT(D300="m"),NOT(C300="y"),NOT(D301="m"),NOT(C301="y")),H302,0)</f>
        <v>0</v>
      </c>
      <c r="K302" s="253">
        <f>IF(AND(J302&gt;0,C302="y"),H302,0)</f>
        <v>0</v>
      </c>
      <c r="L302" s="782"/>
      <c r="M302" s="785"/>
      <c r="N302" s="184"/>
      <c r="O302" s="202"/>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c r="AS302" s="184"/>
      <c r="AT302" s="184"/>
      <c r="AU302" s="184"/>
      <c r="AV302" s="184"/>
      <c r="AW302" s="184"/>
      <c r="AX302" s="184"/>
      <c r="AY302" s="184"/>
      <c r="AZ302" s="184"/>
      <c r="BA302" s="184"/>
      <c r="BB302" s="184"/>
      <c r="BC302" s="184"/>
      <c r="BD302" s="184"/>
      <c r="BE302" s="184"/>
      <c r="BF302" s="184"/>
    </row>
    <row r="303" spans="1:58" s="185" customFormat="1" ht="15">
      <c r="A303" s="287"/>
      <c r="B303" s="288"/>
      <c r="C303" s="288"/>
      <c r="D303" s="289"/>
      <c r="E303" s="290">
        <v>4</v>
      </c>
      <c r="F303" s="805" t="s">
        <v>429</v>
      </c>
      <c r="G303" s="806"/>
      <c r="H303" s="572"/>
      <c r="I303" s="272"/>
      <c r="J303" s="273"/>
      <c r="K303" s="253"/>
      <c r="L303" s="779" t="s">
        <v>88</v>
      </c>
      <c r="M303" s="275"/>
      <c r="N303" s="184"/>
      <c r="O303" s="837" t="s">
        <v>430</v>
      </c>
      <c r="P303" s="837"/>
      <c r="Q303" s="837"/>
      <c r="R303" s="837"/>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c r="AS303" s="184"/>
      <c r="AT303" s="184"/>
      <c r="AU303" s="184"/>
      <c r="AV303" s="184"/>
      <c r="AW303" s="184"/>
      <c r="AX303" s="184"/>
      <c r="AY303" s="184"/>
      <c r="AZ303" s="184"/>
      <c r="BA303" s="184"/>
      <c r="BB303" s="184"/>
      <c r="BC303" s="184"/>
      <c r="BD303" s="184"/>
      <c r="BE303" s="184"/>
      <c r="BF303" s="184"/>
    </row>
    <row r="304" spans="1:58" s="185" customFormat="1" ht="15" customHeight="1">
      <c r="A304" s="291"/>
      <c r="B304" s="292"/>
      <c r="C304" s="293"/>
      <c r="D304" s="294"/>
      <c r="E304" s="295" t="s">
        <v>155</v>
      </c>
      <c r="F304" s="798" t="s">
        <v>431</v>
      </c>
      <c r="G304" s="799"/>
      <c r="H304" s="580">
        <v>2</v>
      </c>
      <c r="I304" s="243">
        <f>IF(AND(OR(A304="x", A304="p"),NOT(OR(B304="n", A305="x", A305="p"))),H304,0)</f>
        <v>0</v>
      </c>
      <c r="J304" s="265">
        <f>IF(AND(OR(D304="m", C304="y"),NOT(D305="m"),NOT(C305="y")),H304,0)</f>
        <v>0</v>
      </c>
      <c r="K304" s="253">
        <f>IF(AND(J304&gt;0,C304="y"),H304,0)</f>
        <v>0</v>
      </c>
      <c r="L304" s="807"/>
      <c r="M304" s="213"/>
      <c r="N304" s="184"/>
      <c r="O304" s="202"/>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c r="AS304" s="184"/>
      <c r="AT304" s="184"/>
      <c r="AU304" s="184"/>
      <c r="AV304" s="184"/>
      <c r="AW304" s="184"/>
      <c r="AX304" s="184"/>
      <c r="AY304" s="184"/>
      <c r="AZ304" s="184"/>
      <c r="BA304" s="184"/>
      <c r="BB304" s="184"/>
      <c r="BC304" s="184"/>
      <c r="BD304" s="184"/>
      <c r="BE304" s="184"/>
      <c r="BF304" s="184"/>
    </row>
    <row r="305" spans="1:58" s="185" customFormat="1" ht="15">
      <c r="A305" s="302"/>
      <c r="B305" s="303"/>
      <c r="C305" s="304"/>
      <c r="D305" s="305"/>
      <c r="E305" s="306" t="s">
        <v>157</v>
      </c>
      <c r="F305" s="803" t="s">
        <v>432</v>
      </c>
      <c r="G305" s="804"/>
      <c r="H305" s="583">
        <v>5</v>
      </c>
      <c r="I305" s="308">
        <f>IF(AND(OR(A305="x", A305="p"),NOT(OR(B305="n", A304="x", A304="p"))),H305,0)</f>
        <v>0</v>
      </c>
      <c r="J305" s="309">
        <f>IF(AND(OR(D305="m", C305="y"),NOT(D304="m"),NOT(C304="y")),H305,0)</f>
        <v>0</v>
      </c>
      <c r="K305" s="253">
        <f>IF(AND(J305&gt;0,C305="y"),H305,0)</f>
        <v>0</v>
      </c>
      <c r="L305" s="808"/>
      <c r="M305" s="234"/>
      <c r="N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c r="AS305" s="184"/>
      <c r="AT305" s="184"/>
      <c r="AU305" s="184"/>
      <c r="AV305" s="184"/>
      <c r="AW305" s="184"/>
      <c r="AX305" s="184"/>
      <c r="AY305" s="184"/>
      <c r="AZ305" s="184"/>
      <c r="BA305" s="184"/>
      <c r="BB305" s="184"/>
      <c r="BC305" s="184"/>
      <c r="BD305" s="184"/>
      <c r="BE305" s="184"/>
      <c r="BF305" s="184"/>
    </row>
    <row r="306" spans="1:58" s="185" customFormat="1" ht="38.25" customHeight="1">
      <c r="A306" s="291"/>
      <c r="B306" s="292"/>
      <c r="C306" s="293"/>
      <c r="D306" s="294"/>
      <c r="E306" s="555">
        <v>5</v>
      </c>
      <c r="F306" s="798" t="s">
        <v>433</v>
      </c>
      <c r="G306" s="962"/>
      <c r="H306" s="580">
        <v>4</v>
      </c>
      <c r="I306" s="209">
        <f>IF(AND(OR(A306="x", A306="p"),NOT(B306="n")),H306,0)</f>
        <v>0</v>
      </c>
      <c r="J306" s="220">
        <f>IF(OR(D306="m", C306="y"),H306,0)</f>
        <v>0</v>
      </c>
      <c r="K306" s="253">
        <f>IF(AND(J306&gt;0,C306="y"),H306,0)</f>
        <v>0</v>
      </c>
      <c r="L306" s="285" t="s">
        <v>88</v>
      </c>
      <c r="M306" s="213"/>
      <c r="N306" s="184"/>
      <c r="O306" s="837" t="s">
        <v>434</v>
      </c>
      <c r="P306" s="837"/>
      <c r="Q306" s="837"/>
      <c r="R306" s="837"/>
      <c r="AD306" s="184"/>
      <c r="AE306" s="184"/>
      <c r="AF306" s="184"/>
      <c r="AG306" s="184"/>
      <c r="AH306" s="184"/>
      <c r="AI306" s="184"/>
      <c r="AJ306" s="184"/>
      <c r="AK306" s="184"/>
      <c r="AL306" s="184"/>
      <c r="AM306" s="184"/>
      <c r="AN306" s="184"/>
      <c r="AO306" s="184"/>
      <c r="AP306" s="184"/>
      <c r="AQ306" s="184"/>
      <c r="AR306" s="184"/>
      <c r="AS306" s="184"/>
      <c r="AT306" s="184"/>
      <c r="AU306" s="184"/>
      <c r="AV306" s="184"/>
      <c r="AW306" s="184"/>
      <c r="AX306" s="184"/>
      <c r="AY306" s="184"/>
      <c r="AZ306" s="184"/>
      <c r="BA306" s="184"/>
      <c r="BB306" s="184"/>
      <c r="BC306" s="184"/>
      <c r="BD306" s="184"/>
      <c r="BE306" s="184"/>
      <c r="BF306" s="184"/>
    </row>
    <row r="307" spans="1:58" ht="15" customHeight="1" thickBot="1">
      <c r="A307" s="214"/>
      <c r="B307" s="215"/>
      <c r="C307" s="216"/>
      <c r="D307" s="217"/>
      <c r="E307" s="218">
        <v>6</v>
      </c>
      <c r="F307" s="856" t="s">
        <v>435</v>
      </c>
      <c r="G307" s="857"/>
      <c r="H307" s="578">
        <v>2</v>
      </c>
      <c r="I307" s="209">
        <f>IF(AND(OR(A307="x", A307="p"),NOT(B307="n")),H307,0)</f>
        <v>0</v>
      </c>
      <c r="J307" s="220">
        <f>IF(OR(D307="m", C307="y"),H307,0)</f>
        <v>0</v>
      </c>
      <c r="K307" s="253">
        <f>IF(AND(J307&gt;0,C307="y"),H307,0)</f>
        <v>0</v>
      </c>
      <c r="L307" s="246" t="s">
        <v>419</v>
      </c>
      <c r="M307" s="223"/>
      <c r="N307" s="184"/>
      <c r="O307" s="800" t="s">
        <v>436</v>
      </c>
      <c r="P307" s="800"/>
      <c r="Q307" s="800"/>
      <c r="R307" s="800"/>
      <c r="S307" s="800"/>
      <c r="T307" s="800"/>
      <c r="U307" s="800"/>
      <c r="V307" s="800"/>
      <c r="W307" s="800"/>
      <c r="X307" s="800"/>
      <c r="Y307" s="800"/>
      <c r="Z307" s="800"/>
      <c r="AA307" s="800"/>
      <c r="AB307" s="800"/>
      <c r="AC307" s="800"/>
      <c r="AG307" s="184"/>
      <c r="AH307" s="184"/>
      <c r="AI307" s="184"/>
      <c r="AJ307" s="184"/>
      <c r="AK307" s="184"/>
      <c r="AL307" s="184"/>
      <c r="AM307" s="184"/>
    </row>
    <row r="308" spans="1:58" ht="15.75" thickBot="1">
      <c r="A308" s="193"/>
      <c r="B308" s="194"/>
      <c r="C308" s="194"/>
      <c r="D308" s="277" t="s">
        <v>437</v>
      </c>
      <c r="E308" s="526"/>
      <c r="F308" s="527"/>
      <c r="G308" s="552"/>
      <c r="H308" s="507"/>
      <c r="I308" s="571"/>
      <c r="J308" s="344"/>
      <c r="K308" s="253"/>
      <c r="L308" s="283"/>
      <c r="M308" s="284"/>
      <c r="O308" s="769"/>
      <c r="P308" s="769"/>
      <c r="Q308" s="769"/>
      <c r="R308" s="769"/>
      <c r="S308" s="769"/>
      <c r="T308" s="769"/>
      <c r="U308" s="769"/>
      <c r="V308" s="769"/>
      <c r="W308" s="769"/>
      <c r="X308" s="769"/>
      <c r="Y308" s="769"/>
      <c r="Z308" s="769"/>
      <c r="AA308" s="769"/>
      <c r="AB308" s="769"/>
      <c r="AC308" s="769"/>
    </row>
    <row r="309" spans="1:58" ht="15">
      <c r="A309" s="287"/>
      <c r="B309" s="288"/>
      <c r="C309" s="288"/>
      <c r="D309" s="289"/>
      <c r="E309" s="520">
        <v>7</v>
      </c>
      <c r="F309" s="810" t="s">
        <v>438</v>
      </c>
      <c r="G309" s="811"/>
      <c r="H309" s="584"/>
      <c r="I309" s="585"/>
      <c r="J309" s="586"/>
      <c r="K309" s="253"/>
      <c r="L309" s="888" t="s">
        <v>88</v>
      </c>
      <c r="M309" s="812"/>
    </row>
    <row r="310" spans="1:58" ht="14.25" customHeight="1">
      <c r="A310" s="291"/>
      <c r="B310" s="292"/>
      <c r="C310" s="293"/>
      <c r="D310" s="294"/>
      <c r="E310" s="587" t="s">
        <v>155</v>
      </c>
      <c r="F310" s="890" t="s">
        <v>439</v>
      </c>
      <c r="G310" s="891"/>
      <c r="H310" s="588">
        <v>3</v>
      </c>
      <c r="I310" s="243">
        <f>IF(AND(OR(A310="x", A310="p"),NOT(OR(B310="n", A311="x", A311="p"))),H310,0)</f>
        <v>0</v>
      </c>
      <c r="J310" s="265">
        <f>IF(AND(OR(D310="m", C310="y"),NOT(D311="m"),NOT(C311="y")),H310,0)</f>
        <v>0</v>
      </c>
      <c r="K310" s="253">
        <f>IF(AND(J310&gt;0,C310="y"),H310,0)</f>
        <v>0</v>
      </c>
      <c r="L310" s="881"/>
      <c r="M310" s="812"/>
      <c r="O310" s="800" t="s">
        <v>440</v>
      </c>
      <c r="P310" s="800"/>
    </row>
    <row r="311" spans="1:58" ht="18.75" customHeight="1">
      <c r="A311" s="311"/>
      <c r="B311" s="312"/>
      <c r="C311" s="313"/>
      <c r="D311" s="314"/>
      <c r="E311" s="589" t="s">
        <v>157</v>
      </c>
      <c r="F311" s="892" t="s">
        <v>441</v>
      </c>
      <c r="G311" s="893"/>
      <c r="H311" s="590">
        <v>5</v>
      </c>
      <c r="I311" s="308">
        <f>IF(AND(OR(A311="x", A311="p"),NOT(OR(B311="n", A310="x", A310="p"))),H311,0)</f>
        <v>0</v>
      </c>
      <c r="J311" s="309">
        <f>IF(AND(OR(D311="m", C311="y"),NOT(D310="m"),NOT(C310="y")),H311,0)</f>
        <v>0</v>
      </c>
      <c r="K311" s="253">
        <f>IF(AND(J311&gt;0,C311="y"),H311,0)</f>
        <v>0</v>
      </c>
      <c r="L311" s="881"/>
      <c r="M311" s="812"/>
    </row>
    <row r="312" spans="1:58" ht="19.5" customHeight="1">
      <c r="A312" s="214"/>
      <c r="B312" s="215"/>
      <c r="C312" s="216"/>
      <c r="D312" s="217"/>
      <c r="E312" s="218">
        <v>8</v>
      </c>
      <c r="F312" s="774" t="s">
        <v>442</v>
      </c>
      <c r="G312" s="775"/>
      <c r="H312" s="578">
        <v>1</v>
      </c>
      <c r="I312" s="209">
        <f>IF(AND(OR(A312="x", A312="p"),NOT(B312="n")),H312,0)</f>
        <v>0</v>
      </c>
      <c r="J312" s="220">
        <f>IF(OR(D312="m", C312="y"),H312,0)</f>
        <v>0</v>
      </c>
      <c r="K312" s="253">
        <f>IF(AND(J312&gt;0,C312="y"),H312,0)</f>
        <v>0</v>
      </c>
      <c r="L312" s="246" t="s">
        <v>419</v>
      </c>
      <c r="M312" s="223"/>
    </row>
    <row r="313" spans="1:58" ht="41.25" customHeight="1" thickBot="1">
      <c r="A313" s="287"/>
      <c r="B313" s="288"/>
      <c r="C313" s="288"/>
      <c r="D313" s="289"/>
      <c r="E313" s="520">
        <v>9</v>
      </c>
      <c r="F313" s="777" t="s">
        <v>443</v>
      </c>
      <c r="G313" s="778"/>
      <c r="H313" s="591" t="s">
        <v>444</v>
      </c>
      <c r="I313" s="867">
        <f>IF(AND(A314="p",F314&gt;0,NOT(B314="n")),MIN(F314,3),0)</f>
        <v>0</v>
      </c>
      <c r="J313" s="933">
        <f>IF(AND(OR(C314="y",D314="m")),MIN(F314,3),0)</f>
        <v>0</v>
      </c>
      <c r="K313" s="910">
        <f>IF(AND(OR(C314="y")),MIN(F314,3),0)</f>
        <v>0</v>
      </c>
      <c r="L313" s="888" t="s">
        <v>88</v>
      </c>
      <c r="M313" s="812"/>
      <c r="O313" s="800" t="s">
        <v>445</v>
      </c>
      <c r="P313" s="800"/>
      <c r="Q313" s="800"/>
    </row>
    <row r="314" spans="1:58" ht="20.25" customHeight="1" thickBot="1">
      <c r="A314" s="291"/>
      <c r="B314" s="292"/>
      <c r="C314" s="293"/>
      <c r="D314" s="294"/>
      <c r="E314" s="592"/>
      <c r="F314" s="593">
        <v>0</v>
      </c>
      <c r="G314" s="594" t="s">
        <v>446</v>
      </c>
      <c r="H314" s="595"/>
      <c r="I314" s="868"/>
      <c r="J314" s="961"/>
      <c r="K314" s="935"/>
      <c r="L314" s="881"/>
      <c r="M314" s="812"/>
      <c r="O314" s="800" t="s">
        <v>447</v>
      </c>
      <c r="P314" s="800"/>
    </row>
    <row r="315" spans="1:58" ht="24" customHeight="1">
      <c r="A315" s="214"/>
      <c r="B315" s="215"/>
      <c r="C315" s="216"/>
      <c r="D315" s="217"/>
      <c r="E315" s="218">
        <v>10</v>
      </c>
      <c r="F315" s="956" t="s">
        <v>448</v>
      </c>
      <c r="G315" s="845"/>
      <c r="H315" s="578">
        <v>1</v>
      </c>
      <c r="I315" s="209">
        <f>IF(AND(OR(A315="x", A315="p"),NOT(B315="n")),H315,0)</f>
        <v>0</v>
      </c>
      <c r="J315" s="220">
        <f>IF(OR(D315="m", C315="y"),H315,0)</f>
        <v>0</v>
      </c>
      <c r="K315" s="253">
        <f>IF(AND(J315&gt;0,C315="y"),H315,0)</f>
        <v>0</v>
      </c>
      <c r="L315" s="246" t="s">
        <v>419</v>
      </c>
      <c r="M315" s="223"/>
      <c r="O315" s="800" t="s">
        <v>447</v>
      </c>
      <c r="P315" s="800"/>
      <c r="Q315" s="800"/>
    </row>
    <row r="316" spans="1:58" ht="15" customHeight="1">
      <c r="A316" s="287"/>
      <c r="B316" s="288"/>
      <c r="C316" s="288"/>
      <c r="D316" s="289"/>
      <c r="E316" s="520">
        <v>11</v>
      </c>
      <c r="F316" s="957" t="s">
        <v>710</v>
      </c>
      <c r="G316" s="958"/>
      <c r="H316" s="584"/>
      <c r="I316" s="585"/>
      <c r="J316" s="586"/>
      <c r="K316" s="253"/>
      <c r="L316" s="888" t="s">
        <v>88</v>
      </c>
      <c r="M316" s="783"/>
      <c r="O316" s="800" t="s">
        <v>449</v>
      </c>
      <c r="P316" s="800"/>
      <c r="Q316" s="800"/>
    </row>
    <row r="317" spans="1:58" ht="14.25" customHeight="1">
      <c r="A317" s="761"/>
      <c r="B317" s="762"/>
      <c r="C317" s="293"/>
      <c r="D317" s="763"/>
      <c r="E317" s="587" t="s">
        <v>155</v>
      </c>
      <c r="F317" s="890" t="s">
        <v>711</v>
      </c>
      <c r="G317" s="891"/>
      <c r="H317" s="578">
        <v>1</v>
      </c>
      <c r="I317" s="760">
        <f>IF(AND(OR(A317="x", A317="p"),NOT(OR(B317="n", A318="x", A318="p"))),H317,0)</f>
        <v>0</v>
      </c>
      <c r="J317" s="265">
        <f>IF(AND(OR(D317="m", C317="y"),NOT(D318="m"),NOT(C318="y")),H317,0)</f>
        <v>0</v>
      </c>
      <c r="K317" s="253">
        <f>IF(AND(J317&gt;0,C317="y"),H317,0)</f>
        <v>0</v>
      </c>
      <c r="L317" s="959"/>
      <c r="M317" s="784"/>
      <c r="O317" s="800"/>
      <c r="P317" s="800"/>
    </row>
    <row r="318" spans="1:58" ht="18.75" customHeight="1">
      <c r="A318" s="311"/>
      <c r="B318" s="312"/>
      <c r="C318" s="313"/>
      <c r="D318" s="314"/>
      <c r="E318" s="589" t="s">
        <v>157</v>
      </c>
      <c r="F318" s="892" t="s">
        <v>712</v>
      </c>
      <c r="G318" s="893"/>
      <c r="H318" s="590">
        <v>3</v>
      </c>
      <c r="I318" s="308">
        <f>IF(AND(OR(A318="x", A318="p"),NOT(OR(B318="n", A317="x", A317="p"))),H318,0)</f>
        <v>0</v>
      </c>
      <c r="J318" s="309">
        <f>IF(AND(OR(D318="m", C318="y"),NOT(D317="m"),NOT(C317="y")),H318,0)</f>
        <v>0</v>
      </c>
      <c r="K318" s="253">
        <f>IF(AND(J318&gt;0,C318="y"),H318,0)</f>
        <v>0</v>
      </c>
      <c r="L318" s="960"/>
      <c r="M318" s="809"/>
    </row>
    <row r="319" spans="1:58" ht="18.75" customHeight="1">
      <c r="A319" s="214"/>
      <c r="B319" s="215"/>
      <c r="C319" s="216"/>
      <c r="D319" s="217"/>
      <c r="E319" s="218">
        <v>12</v>
      </c>
      <c r="F319" s="855" t="s">
        <v>450</v>
      </c>
      <c r="G319" s="929"/>
      <c r="H319" s="578">
        <v>2</v>
      </c>
      <c r="I319" s="209">
        <f>IF(AND(OR(A319="x", A319="p"),NOT(B319="n")),H319,0)</f>
        <v>0</v>
      </c>
      <c r="J319" s="220">
        <f>IF(OR(D319="m", C319="y"),H319,0)</f>
        <v>0</v>
      </c>
      <c r="K319" s="253">
        <f>IF(AND(J319&gt;0,C319="y"),H319,0)</f>
        <v>0</v>
      </c>
      <c r="L319" s="758" t="s">
        <v>419</v>
      </c>
      <c r="M319" s="759"/>
      <c r="O319" s="953" t="s">
        <v>451</v>
      </c>
      <c r="P319" s="953"/>
      <c r="Q319" s="953"/>
      <c r="R319" s="953"/>
      <c r="S319" s="953"/>
      <c r="T319" s="953"/>
      <c r="U319" s="953"/>
      <c r="V319" s="953"/>
      <c r="W319" s="953"/>
      <c r="X319" s="953"/>
      <c r="Y319" s="953"/>
      <c r="Z319" s="953"/>
      <c r="AA319" s="953"/>
      <c r="AB319" s="953"/>
      <c r="AC319" s="953"/>
    </row>
    <row r="320" spans="1:58" ht="15" customHeight="1" thickBot="1">
      <c r="A320" s="214"/>
      <c r="B320" s="215"/>
      <c r="C320" s="216"/>
      <c r="D320" s="217"/>
      <c r="E320" s="218">
        <v>13</v>
      </c>
      <c r="F320" s="856" t="s">
        <v>452</v>
      </c>
      <c r="G320" s="857"/>
      <c r="H320" s="578">
        <v>4</v>
      </c>
      <c r="I320" s="209">
        <f>IF(AND(OR(A320="x", A320="p"),NOT(B320="n")),H320,0)</f>
        <v>0</v>
      </c>
      <c r="J320" s="220">
        <f>IF(OR(D320="m", C320="y"),H320,0)</f>
        <v>0</v>
      </c>
      <c r="K320" s="253">
        <f>IF(AND(J320&gt;0,C320="y"),H320,0)</f>
        <v>0</v>
      </c>
      <c r="L320" s="246" t="s">
        <v>419</v>
      </c>
      <c r="M320" s="223"/>
      <c r="O320" s="792" t="s">
        <v>453</v>
      </c>
      <c r="P320" s="792"/>
      <c r="Q320" s="792"/>
      <c r="R320" s="792"/>
      <c r="S320" s="792"/>
      <c r="T320" s="792"/>
      <c r="U320" s="792"/>
      <c r="V320" s="792"/>
      <c r="W320" s="792"/>
      <c r="X320" s="792"/>
      <c r="Y320" s="792"/>
      <c r="Z320" s="792"/>
      <c r="AA320" s="792"/>
      <c r="AB320" s="792"/>
      <c r="AC320" s="792"/>
    </row>
    <row r="321" spans="1:58" ht="15.75" thickBot="1">
      <c r="A321" s="193"/>
      <c r="B321" s="194"/>
      <c r="C321" s="194"/>
      <c r="D321" s="277" t="s">
        <v>454</v>
      </c>
      <c r="E321" s="596"/>
      <c r="F321" s="597"/>
      <c r="G321" s="598"/>
      <c r="H321" s="599"/>
      <c r="I321" s="343"/>
      <c r="J321" s="344"/>
      <c r="K321" s="600"/>
      <c r="L321" s="833"/>
      <c r="M321" s="834"/>
    </row>
    <row r="322" spans="1:58" ht="26.25" customHeight="1">
      <c r="A322" s="224"/>
      <c r="B322" s="225"/>
      <c r="C322" s="226"/>
      <c r="D322" s="227"/>
      <c r="E322" s="228">
        <v>14</v>
      </c>
      <c r="F322" s="954" t="s">
        <v>455</v>
      </c>
      <c r="G322" s="955"/>
      <c r="H322" s="519">
        <v>1</v>
      </c>
      <c r="I322" s="209">
        <f>IF(AND(OR(A322="x", A322="p"),NOT(B322="n")),H322,0)</f>
        <v>0</v>
      </c>
      <c r="J322" s="220">
        <f>IF(OR(D322="m", C322="y"),H322,0)</f>
        <v>0</v>
      </c>
      <c r="K322" s="253">
        <f>IF(AND(J322&gt;0,C322="y"),H322,0)</f>
        <v>0</v>
      </c>
      <c r="L322" s="246" t="s">
        <v>88</v>
      </c>
      <c r="M322" s="223"/>
    </row>
    <row r="323" spans="1:58" ht="15">
      <c r="A323" s="203"/>
      <c r="B323" s="204"/>
      <c r="C323" s="205"/>
      <c r="D323" s="206"/>
      <c r="E323" s="207">
        <v>15</v>
      </c>
      <c r="F323" s="844" t="s">
        <v>456</v>
      </c>
      <c r="G323" s="845"/>
      <c r="H323" s="371">
        <v>1</v>
      </c>
      <c r="I323" s="209">
        <f>IF(AND(OR(A323="x", A323="p"),NOT(B323="n")),H323,0)</f>
        <v>0</v>
      </c>
      <c r="J323" s="220">
        <f>IF(OR(D323="m", C323="y"),H323,0)</f>
        <v>0</v>
      </c>
      <c r="K323" s="211">
        <f>IF(AND(J323&gt;0,C323="y"),H323,0)</f>
        <v>0</v>
      </c>
      <c r="L323" s="246" t="s">
        <v>88</v>
      </c>
      <c r="M323" s="275"/>
      <c r="O323" s="800" t="s">
        <v>457</v>
      </c>
      <c r="P323" s="800"/>
      <c r="Q323" s="800"/>
      <c r="R323" s="800"/>
      <c r="S323" s="800"/>
      <c r="T323" s="800"/>
      <c r="U323" s="800"/>
      <c r="V323" s="800"/>
      <c r="W323" s="800"/>
      <c r="X323" s="800"/>
      <c r="Y323" s="800"/>
      <c r="Z323" s="800"/>
      <c r="AA323" s="800"/>
      <c r="AB323" s="800"/>
      <c r="AC323" s="800"/>
    </row>
    <row r="324" spans="1:58" ht="15" customHeight="1">
      <c r="A324" s="214"/>
      <c r="B324" s="215"/>
      <c r="C324" s="216"/>
      <c r="D324" s="217"/>
      <c r="E324" s="601">
        <v>16</v>
      </c>
      <c r="F324" s="774" t="s">
        <v>458</v>
      </c>
      <c r="G324" s="775"/>
      <c r="H324" s="602">
        <v>1</v>
      </c>
      <c r="I324" s="209">
        <f>IF(AND(OR(A324="x", A324="p"),NOT(B324="n")),H324,0)</f>
        <v>0</v>
      </c>
      <c r="J324" s="220">
        <f>IF(OR(D324="m", C324="y"),H324,0)</f>
        <v>0</v>
      </c>
      <c r="K324" s="253">
        <f>IF(AND(J324&gt;0,C324="y"),H324,0)</f>
        <v>0</v>
      </c>
      <c r="L324" s="246" t="s">
        <v>88</v>
      </c>
      <c r="M324" s="223"/>
      <c r="O324" s="769"/>
    </row>
    <row r="325" spans="1:58" s="185" customFormat="1" ht="26.25" customHeight="1">
      <c r="A325" s="287"/>
      <c r="B325" s="288"/>
      <c r="C325" s="288"/>
      <c r="D325" s="289"/>
      <c r="E325" s="473">
        <v>17</v>
      </c>
      <c r="F325" s="805" t="s">
        <v>459</v>
      </c>
      <c r="G325" s="806"/>
      <c r="H325" s="271"/>
      <c r="I325" s="272"/>
      <c r="J325" s="603"/>
      <c r="K325" s="253"/>
      <c r="L325" s="779" t="s">
        <v>460</v>
      </c>
      <c r="M325" s="783"/>
      <c r="N325" s="137"/>
      <c r="O325" s="837" t="s">
        <v>461</v>
      </c>
      <c r="P325" s="837"/>
      <c r="Q325" s="837"/>
      <c r="R325" s="837"/>
      <c r="S325" s="837"/>
      <c r="T325" s="837"/>
      <c r="U325" s="837"/>
      <c r="V325" s="837"/>
      <c r="W325" s="837"/>
      <c r="X325" s="837"/>
      <c r="Y325" s="837"/>
      <c r="Z325" s="837"/>
      <c r="AA325" s="837"/>
      <c r="AB325" s="837"/>
      <c r="AC325" s="837"/>
      <c r="AD325" s="137"/>
      <c r="AE325" s="137"/>
      <c r="AF325" s="137"/>
      <c r="AG325" s="137"/>
      <c r="AH325" s="137"/>
      <c r="AI325" s="137"/>
      <c r="AJ325" s="137"/>
      <c r="AK325" s="137"/>
      <c r="AL325" s="137"/>
      <c r="AM325" s="137"/>
      <c r="AN325" s="184"/>
      <c r="AO325" s="184"/>
      <c r="AP325" s="184"/>
      <c r="AQ325" s="184"/>
      <c r="AR325" s="184"/>
      <c r="AS325" s="184"/>
      <c r="AT325" s="184"/>
      <c r="AU325" s="184"/>
      <c r="AV325" s="184"/>
      <c r="AW325" s="184"/>
      <c r="AX325" s="184"/>
      <c r="AY325" s="184"/>
      <c r="AZ325" s="184"/>
      <c r="BA325" s="184"/>
      <c r="BB325" s="184"/>
      <c r="BC325" s="184"/>
      <c r="BD325" s="184"/>
      <c r="BE325" s="184"/>
      <c r="BF325" s="184"/>
    </row>
    <row r="326" spans="1:58" s="185" customFormat="1" ht="15.75" customHeight="1" thickBot="1">
      <c r="A326" s="936"/>
      <c r="B326" s="938"/>
      <c r="C326" s="940"/>
      <c r="D326" s="942"/>
      <c r="E326" s="944" t="s">
        <v>155</v>
      </c>
      <c r="F326" s="847" t="s">
        <v>462</v>
      </c>
      <c r="G326" s="848"/>
      <c r="H326" s="946" t="s">
        <v>463</v>
      </c>
      <c r="I326" s="948">
        <f>IF(AND(A326="p",F326&gt;0,NOT(B326="n"),ISNUMBER(F327)), MIN(75,ROUNDDOWN(F327/100*75,0)),0)</f>
        <v>0</v>
      </c>
      <c r="J326" s="950">
        <f>IF(AND(OR(C326="y",D326="m"),F327&gt;0,ISNUMBER(F327)), MIN(75,ROUNDDOWN(F327/100*75,0)),0)</f>
        <v>0</v>
      </c>
      <c r="K326" s="910">
        <f>IF(AND(OR(C326="y"),F326&gt;0,ISNUMBER(F327)), MIN(75,ROUNDDOWN(F327/100*75,0)),0)</f>
        <v>0</v>
      </c>
      <c r="L326" s="807"/>
      <c r="M326" s="784"/>
      <c r="N326" s="184"/>
      <c r="O326" s="837" t="s">
        <v>464</v>
      </c>
      <c r="P326" s="837"/>
      <c r="Q326" s="837"/>
      <c r="R326" s="184"/>
      <c r="S326" s="184"/>
      <c r="T326" s="184"/>
      <c r="U326" s="184"/>
      <c r="V326" s="184"/>
      <c r="W326" s="184"/>
      <c r="X326" s="184"/>
      <c r="Y326" s="184"/>
      <c r="Z326" s="184"/>
      <c r="AA326" s="184"/>
      <c r="AB326" s="184"/>
      <c r="AC326" s="184"/>
      <c r="AD326" s="184"/>
      <c r="AE326" s="184"/>
      <c r="AF326" s="184"/>
      <c r="AG326" s="137"/>
      <c r="AH326" s="137"/>
      <c r="AI326" s="184"/>
      <c r="AJ326" s="184"/>
      <c r="AK326" s="184"/>
      <c r="AL326" s="184"/>
      <c r="AM326" s="184"/>
      <c r="AN326" s="184"/>
      <c r="AO326" s="184"/>
      <c r="AP326" s="184"/>
      <c r="AQ326" s="184"/>
      <c r="AR326" s="184"/>
      <c r="AS326" s="184"/>
      <c r="AT326" s="184"/>
      <c r="AU326" s="184"/>
      <c r="AV326" s="184"/>
      <c r="AW326" s="184"/>
      <c r="AX326" s="184"/>
      <c r="AY326" s="184"/>
      <c r="AZ326" s="184"/>
      <c r="BA326" s="184"/>
      <c r="BB326" s="184"/>
      <c r="BC326" s="184"/>
      <c r="BD326" s="184"/>
      <c r="BE326" s="184"/>
      <c r="BF326" s="184"/>
    </row>
    <row r="327" spans="1:58" s="185" customFormat="1" ht="18.75" customHeight="1" thickBot="1">
      <c r="A327" s="937"/>
      <c r="B327" s="939"/>
      <c r="C327" s="941"/>
      <c r="D327" s="943"/>
      <c r="E327" s="945"/>
      <c r="F327" s="548">
        <v>0</v>
      </c>
      <c r="G327" s="604" t="s">
        <v>465</v>
      </c>
      <c r="H327" s="947"/>
      <c r="I327" s="949"/>
      <c r="J327" s="950"/>
      <c r="K327" s="935"/>
      <c r="L327" s="807"/>
      <c r="M327" s="784"/>
      <c r="N327" s="184"/>
      <c r="O327" s="837" t="s">
        <v>466</v>
      </c>
      <c r="P327" s="837"/>
      <c r="Q327" s="837"/>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c r="AS327" s="184"/>
      <c r="AT327" s="184"/>
      <c r="AU327" s="184"/>
      <c r="AV327" s="184"/>
      <c r="AW327" s="184"/>
      <c r="AX327" s="184"/>
      <c r="AY327" s="184"/>
      <c r="AZ327" s="184"/>
      <c r="BA327" s="184"/>
      <c r="BB327" s="184"/>
      <c r="BC327" s="184"/>
      <c r="BD327" s="184"/>
      <c r="BE327" s="184"/>
      <c r="BF327" s="184"/>
    </row>
    <row r="328" spans="1:58" s="185" customFormat="1" ht="39.75" customHeight="1">
      <c r="A328" s="302" t="s">
        <v>10</v>
      </c>
      <c r="B328" s="303"/>
      <c r="C328" s="304" t="s">
        <v>10</v>
      </c>
      <c r="D328" s="305"/>
      <c r="E328" s="554" t="s">
        <v>157</v>
      </c>
      <c r="F328" s="951" t="s">
        <v>467</v>
      </c>
      <c r="G328" s="952"/>
      <c r="H328" s="307">
        <v>10</v>
      </c>
      <c r="I328" s="230">
        <f>IF(AND(OR(A328="x", A328="p"),NOT(B328="n")),H328,0)</f>
        <v>0</v>
      </c>
      <c r="J328" s="315">
        <f>IF(AND(OR(D328="m", C328="y")),H328,0)</f>
        <v>0</v>
      </c>
      <c r="K328" s="253">
        <f>IF(AND(J328&gt;0,C328="y"),H328,0)</f>
        <v>0</v>
      </c>
      <c r="L328" s="808"/>
      <c r="M328" s="809"/>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c r="AS328" s="184"/>
      <c r="AT328" s="184"/>
      <c r="AU328" s="184"/>
      <c r="AV328" s="184"/>
      <c r="AW328" s="184"/>
      <c r="AX328" s="184"/>
      <c r="AY328" s="184"/>
      <c r="AZ328" s="184"/>
      <c r="BA328" s="184"/>
      <c r="BB328" s="184"/>
      <c r="BC328" s="184"/>
      <c r="BD328" s="184"/>
      <c r="BE328" s="184"/>
      <c r="BF328" s="184"/>
    </row>
    <row r="329" spans="1:58" ht="15">
      <c r="A329" s="203"/>
      <c r="B329" s="204"/>
      <c r="C329" s="205"/>
      <c r="D329" s="206"/>
      <c r="E329" s="207">
        <v>18</v>
      </c>
      <c r="F329" s="844" t="s">
        <v>468</v>
      </c>
      <c r="G329" s="845"/>
      <c r="H329" s="371">
        <v>1</v>
      </c>
      <c r="I329" s="209">
        <f>IF(AND(OR(A329="x", A329="p"),NOT(B329="n")),H329,0)</f>
        <v>0</v>
      </c>
      <c r="J329" s="220">
        <f>IF(OR(D329="m", C329="y"),H329,0)</f>
        <v>0</v>
      </c>
      <c r="K329" s="211">
        <f>IF(AND(J329&gt;0,C329="y"),H329,0)</f>
        <v>0</v>
      </c>
      <c r="L329" s="246" t="s">
        <v>88</v>
      </c>
      <c r="M329" s="275"/>
      <c r="N329" s="184"/>
      <c r="O329" s="800" t="s">
        <v>457</v>
      </c>
      <c r="P329" s="800"/>
      <c r="Q329" s="800"/>
      <c r="R329" s="800"/>
      <c r="S329" s="800"/>
      <c r="T329" s="800"/>
      <c r="U329" s="800"/>
      <c r="V329" s="800"/>
      <c r="W329" s="800"/>
      <c r="X329" s="800"/>
      <c r="Y329" s="800"/>
      <c r="Z329" s="800"/>
      <c r="AA329" s="800"/>
      <c r="AB329" s="800"/>
      <c r="AC329" s="800"/>
      <c r="AD329" s="184"/>
      <c r="AE329" s="184"/>
      <c r="AF329" s="184"/>
      <c r="AG329" s="184"/>
      <c r="AH329" s="184"/>
      <c r="AI329" s="184"/>
      <c r="AJ329" s="184"/>
      <c r="AK329" s="184"/>
      <c r="AL329" s="184"/>
      <c r="AM329" s="184"/>
    </row>
    <row r="330" spans="1:58" ht="26.25" customHeight="1">
      <c r="A330" s="214"/>
      <c r="B330" s="215"/>
      <c r="C330" s="216"/>
      <c r="D330" s="217"/>
      <c r="E330" s="601">
        <v>19</v>
      </c>
      <c r="F330" s="774" t="s">
        <v>469</v>
      </c>
      <c r="G330" s="775"/>
      <c r="H330" s="602">
        <v>2</v>
      </c>
      <c r="I330" s="209">
        <f>IF(AND(OR(A330="x", A330="p"),NOT(B330="n")),H330,0)</f>
        <v>0</v>
      </c>
      <c r="J330" s="220">
        <f>IF(OR(D330="m", C330="y"),H330,0)</f>
        <v>0</v>
      </c>
      <c r="K330" s="253">
        <f>IF(AND(J330&gt;0,C330="y"),H330,0)</f>
        <v>0</v>
      </c>
      <c r="L330" s="246" t="s">
        <v>88</v>
      </c>
      <c r="M330" s="223"/>
      <c r="AG330" s="184"/>
      <c r="AH330" s="184"/>
    </row>
    <row r="331" spans="1:58" s="185" customFormat="1" ht="29.25" customHeight="1" thickBot="1">
      <c r="A331" s="287"/>
      <c r="B331" s="288"/>
      <c r="C331" s="288"/>
      <c r="D331" s="289"/>
      <c r="E331" s="473">
        <v>20</v>
      </c>
      <c r="F331" s="805" t="s">
        <v>470</v>
      </c>
      <c r="G331" s="806"/>
      <c r="H331" s="930" t="s">
        <v>471</v>
      </c>
      <c r="I331" s="867">
        <f>IF(AND(A332="p",F332&gt;0, NOT(B332="n"),ISNUMBER(F332)), MIN(30,ROUNDDOWN(F332/100*30,0)),0)</f>
        <v>0</v>
      </c>
      <c r="J331" s="933">
        <f>IF(AND(OR(C332="y",D332="m"),F332&gt;0,ISNUMBER(F332)), MIN(30,ROUNDDOWN(F332/100*30,0)),0)</f>
        <v>0</v>
      </c>
      <c r="K331" s="910">
        <f>IF(AND(OR(C332="y"),F332&gt;0,ISNUMBER(F332)), MIN(30,ROUNDDOWN(F332/100*30,0)),0)</f>
        <v>0</v>
      </c>
      <c r="L331" s="779" t="s">
        <v>460</v>
      </c>
      <c r="M331" s="783"/>
      <c r="N331" s="137"/>
      <c r="O331" s="837" t="s">
        <v>427</v>
      </c>
      <c r="P331" s="837"/>
      <c r="Q331" s="8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84"/>
      <c r="AO331" s="184"/>
      <c r="AP331" s="184"/>
      <c r="AQ331" s="184"/>
      <c r="AR331" s="184"/>
      <c r="AS331" s="184"/>
      <c r="AT331" s="184"/>
      <c r="AU331" s="184"/>
      <c r="AV331" s="184"/>
      <c r="AW331" s="184"/>
      <c r="AX331" s="184"/>
      <c r="AY331" s="184"/>
      <c r="AZ331" s="184"/>
      <c r="BA331" s="184"/>
      <c r="BB331" s="184"/>
      <c r="BC331" s="184"/>
      <c r="BD331" s="184"/>
      <c r="BE331" s="184"/>
      <c r="BF331" s="184"/>
    </row>
    <row r="332" spans="1:58" s="185" customFormat="1" ht="30" customHeight="1" thickBot="1">
      <c r="A332" s="203"/>
      <c r="B332" s="204"/>
      <c r="C332" s="205"/>
      <c r="D332" s="206"/>
      <c r="E332" s="605"/>
      <c r="F332" s="548">
        <v>0</v>
      </c>
      <c r="G332" s="606" t="s">
        <v>472</v>
      </c>
      <c r="H332" s="931"/>
      <c r="I332" s="932"/>
      <c r="J332" s="934"/>
      <c r="K332" s="935"/>
      <c r="L332" s="808"/>
      <c r="M332" s="809"/>
      <c r="N332" s="184"/>
      <c r="O332" s="202"/>
      <c r="P332" s="184"/>
      <c r="Q332" s="184"/>
      <c r="R332" s="184"/>
      <c r="S332" s="184"/>
      <c r="T332" s="184"/>
      <c r="U332" s="184"/>
      <c r="V332" s="184"/>
      <c r="W332" s="184"/>
      <c r="X332" s="184"/>
      <c r="Y332" s="184"/>
      <c r="Z332" s="184"/>
      <c r="AA332" s="184"/>
      <c r="AB332" s="184"/>
      <c r="AC332" s="184"/>
      <c r="AD332" s="184"/>
      <c r="AE332" s="184"/>
      <c r="AF332" s="184"/>
      <c r="AG332" s="137"/>
      <c r="AH332" s="137"/>
      <c r="AI332" s="184"/>
      <c r="AJ332" s="184"/>
      <c r="AK332" s="184"/>
      <c r="AL332" s="184"/>
      <c r="AM332" s="184"/>
      <c r="AN332" s="184"/>
      <c r="AO332" s="184"/>
      <c r="AP332" s="184"/>
      <c r="AQ332" s="184"/>
      <c r="AR332" s="184"/>
      <c r="AS332" s="184"/>
      <c r="AT332" s="184"/>
      <c r="AU332" s="184"/>
      <c r="AV332" s="184"/>
      <c r="AW332" s="184"/>
      <c r="AX332" s="184"/>
      <c r="AY332" s="184"/>
      <c r="AZ332" s="184"/>
      <c r="BA332" s="184"/>
      <c r="BB332" s="184"/>
      <c r="BC332" s="184"/>
      <c r="BD332" s="184"/>
      <c r="BE332" s="184"/>
      <c r="BF332" s="184"/>
    </row>
    <row r="333" spans="1:58" s="185" customFormat="1" ht="46.5" customHeight="1">
      <c r="A333" s="214"/>
      <c r="B333" s="215"/>
      <c r="C333" s="216"/>
      <c r="D333" s="217"/>
      <c r="E333" s="218">
        <v>21</v>
      </c>
      <c r="F333" s="855" t="s">
        <v>473</v>
      </c>
      <c r="G333" s="929"/>
      <c r="H333" s="607">
        <v>2</v>
      </c>
      <c r="I333" s="308">
        <f>IF(AND(OR(A333="x", A333="p"),NOT(B333="n")),H333,0)</f>
        <v>0</v>
      </c>
      <c r="J333" s="608">
        <f>IF(OR(D333="m", C333="y"),H333,0)</f>
        <v>0</v>
      </c>
      <c r="K333" s="253">
        <f>IF(AND(J333&gt;0,C333="y"),H333,0)</f>
        <v>0</v>
      </c>
      <c r="L333" s="246" t="s">
        <v>474</v>
      </c>
      <c r="M333" s="223"/>
      <c r="N333" s="184"/>
      <c r="O333" s="837" t="s">
        <v>476</v>
      </c>
      <c r="P333" s="837"/>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c r="AS333" s="184"/>
      <c r="AT333" s="184"/>
      <c r="AU333" s="184"/>
      <c r="AV333" s="184"/>
      <c r="AW333" s="184"/>
      <c r="AX333" s="184"/>
      <c r="AY333" s="184"/>
      <c r="AZ333" s="184"/>
      <c r="BA333" s="184"/>
      <c r="BB333" s="184"/>
      <c r="BC333" s="184"/>
      <c r="BD333" s="184"/>
      <c r="BE333" s="184"/>
      <c r="BF333" s="184"/>
    </row>
    <row r="334" spans="1:58" s="185" customFormat="1" ht="15">
      <c r="A334" s="214"/>
      <c r="B334" s="215"/>
      <c r="C334" s="216"/>
      <c r="D334" s="217"/>
      <c r="E334" s="379">
        <v>22</v>
      </c>
      <c r="F334" s="853" t="s">
        <v>475</v>
      </c>
      <c r="G334" s="854"/>
      <c r="H334" s="522">
        <v>2</v>
      </c>
      <c r="I334" s="209"/>
      <c r="J334" s="273"/>
      <c r="K334" s="211"/>
      <c r="L334" s="274" t="s">
        <v>88</v>
      </c>
      <c r="M334" s="275"/>
      <c r="N334" s="184"/>
      <c r="O334" s="773" t="s">
        <v>718</v>
      </c>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c r="AS334" s="184"/>
      <c r="AT334" s="184"/>
      <c r="AU334" s="184"/>
      <c r="AV334" s="184"/>
      <c r="AW334" s="184"/>
      <c r="AX334" s="184"/>
      <c r="AY334" s="184"/>
      <c r="AZ334" s="184"/>
      <c r="BA334" s="184"/>
      <c r="BB334" s="184"/>
      <c r="BC334" s="184"/>
      <c r="BD334" s="184"/>
      <c r="BE334" s="184"/>
      <c r="BF334" s="184"/>
    </row>
    <row r="335" spans="1:58" ht="31.5" customHeight="1" thickBot="1">
      <c r="A335" s="214"/>
      <c r="B335" s="215"/>
      <c r="C335" s="216"/>
      <c r="D335" s="217"/>
      <c r="E335" s="389">
        <v>23</v>
      </c>
      <c r="F335" s="793" t="s">
        <v>184</v>
      </c>
      <c r="G335" s="794"/>
      <c r="H335" s="390" t="s">
        <v>185</v>
      </c>
      <c r="I335" s="209">
        <f>IF(AND(OR(A335="x", A335="p"),NOT(B335="n"), H335&lt;=7),H335,0)</f>
        <v>0</v>
      </c>
      <c r="J335" s="609">
        <f>IF(AND(OR(D335="m", C335="y"), H335&lt;=7),H335,0)</f>
        <v>0</v>
      </c>
      <c r="K335" s="610">
        <f>IF(AND(J335&gt;0,C335="y"),H335,0)</f>
        <v>0</v>
      </c>
      <c r="L335" s="393" t="s">
        <v>186</v>
      </c>
      <c r="M335" s="394"/>
      <c r="N335" s="184"/>
      <c r="O335" s="770"/>
      <c r="P335" s="770"/>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row>
    <row r="336" spans="1:58" ht="16.5" thickTop="1" thickBot="1">
      <c r="A336" s="611"/>
      <c r="B336" s="612" t="s">
        <v>477</v>
      </c>
      <c r="C336" s="612"/>
      <c r="D336" s="613"/>
      <c r="E336" s="614"/>
      <c r="F336" s="615"/>
      <c r="G336" s="616"/>
      <c r="H336" s="617"/>
      <c r="I336" s="618">
        <f>SUM(I294:I335)</f>
        <v>0</v>
      </c>
      <c r="J336" s="619">
        <f>SUM(J294:J335)</f>
        <v>0</v>
      </c>
      <c r="K336" s="620">
        <f>SUM(K294:K335)</f>
        <v>0</v>
      </c>
      <c r="L336" s="621"/>
      <c r="M336" s="622"/>
      <c r="AG336" s="184"/>
      <c r="AH336" s="184"/>
    </row>
    <row r="337" spans="1:58" ht="18.75" customHeight="1" thickTop="1" thickBot="1">
      <c r="A337" s="832" t="s">
        <v>40</v>
      </c>
      <c r="B337" s="832"/>
      <c r="C337" s="832"/>
      <c r="D337" s="832"/>
      <c r="E337" s="832"/>
      <c r="F337" s="832"/>
      <c r="G337" s="832"/>
      <c r="H337" s="832"/>
      <c r="I337" s="832"/>
      <c r="J337" s="832"/>
      <c r="K337" s="832"/>
      <c r="L337" s="832"/>
      <c r="M337" s="832"/>
    </row>
    <row r="338" spans="1:58" ht="16.5" thickBot="1">
      <c r="A338" s="817" t="s">
        <v>104</v>
      </c>
      <c r="B338" s="818"/>
      <c r="C338" s="818"/>
      <c r="D338" s="818"/>
      <c r="E338" s="818"/>
      <c r="F338" s="818"/>
      <c r="G338" s="818"/>
      <c r="H338" s="818"/>
      <c r="I338" s="818"/>
      <c r="J338" s="818"/>
      <c r="K338" s="818"/>
      <c r="L338" s="818"/>
      <c r="M338" s="819"/>
    </row>
    <row r="339" spans="1:58" ht="14.25" customHeight="1">
      <c r="A339" s="179"/>
      <c r="B339" s="180"/>
      <c r="C339" s="181"/>
      <c r="D339" s="182"/>
      <c r="E339" s="820" t="s">
        <v>478</v>
      </c>
      <c r="F339" s="820"/>
      <c r="G339" s="821"/>
      <c r="H339" s="824" t="s">
        <v>106</v>
      </c>
      <c r="I339" s="826" t="s">
        <v>107</v>
      </c>
      <c r="J339" s="827"/>
      <c r="K339" s="183"/>
      <c r="L339" s="828" t="s">
        <v>108</v>
      </c>
      <c r="M339" s="830" t="s">
        <v>189</v>
      </c>
    </row>
    <row r="340" spans="1:58" s="185" customFormat="1" ht="15.75" thickBot="1">
      <c r="A340" s="186" t="s">
        <v>110</v>
      </c>
      <c r="B340" s="187" t="s">
        <v>111</v>
      </c>
      <c r="C340" s="188" t="s">
        <v>112</v>
      </c>
      <c r="D340" s="189" t="s">
        <v>113</v>
      </c>
      <c r="E340" s="822"/>
      <c r="F340" s="822"/>
      <c r="G340" s="823"/>
      <c r="H340" s="825"/>
      <c r="I340" s="190" t="s">
        <v>114</v>
      </c>
      <c r="J340" s="191" t="s">
        <v>115</v>
      </c>
      <c r="K340" s="192"/>
      <c r="L340" s="829"/>
      <c r="M340" s="831"/>
      <c r="N340" s="137"/>
      <c r="O340" s="138"/>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84"/>
      <c r="AO340" s="184"/>
      <c r="AP340" s="184"/>
      <c r="AQ340" s="184"/>
      <c r="AR340" s="184"/>
      <c r="AS340" s="184"/>
      <c r="AT340" s="184"/>
      <c r="AU340" s="184"/>
      <c r="AV340" s="184"/>
      <c r="AW340" s="184"/>
      <c r="AX340" s="184"/>
      <c r="AY340" s="184"/>
      <c r="AZ340" s="184"/>
      <c r="BA340" s="184"/>
      <c r="BB340" s="184"/>
      <c r="BC340" s="184"/>
      <c r="BD340" s="184"/>
      <c r="BE340" s="184"/>
      <c r="BF340" s="184"/>
    </row>
    <row r="341" spans="1:58" ht="28.5" customHeight="1" thickBot="1">
      <c r="A341" s="291"/>
      <c r="B341" s="292"/>
      <c r="C341" s="293"/>
      <c r="D341" s="294"/>
      <c r="E341" s="207">
        <v>1</v>
      </c>
      <c r="F341" s="913" t="s">
        <v>479</v>
      </c>
      <c r="G341" s="914"/>
      <c r="H341" s="208">
        <v>8</v>
      </c>
      <c r="I341" s="243">
        <f>IF(AND(OR(A341="x", A341="p"),NOT(B341="n")),H341,0)</f>
        <v>0</v>
      </c>
      <c r="J341" s="265">
        <f>IF(AND(OR(D341="m", C341="y")),H341,0)</f>
        <v>0</v>
      </c>
      <c r="K341" s="253">
        <f>IF(AND(J341&gt;0,C341="y"),H341,0)</f>
        <v>0</v>
      </c>
      <c r="L341" s="212" t="s">
        <v>480</v>
      </c>
      <c r="M341" s="213"/>
      <c r="N341" s="184"/>
      <c r="O341" s="800" t="s">
        <v>481</v>
      </c>
      <c r="P341" s="800"/>
      <c r="AI341" s="184"/>
      <c r="AJ341" s="184"/>
      <c r="AK341" s="184"/>
      <c r="AL341" s="184"/>
      <c r="AM341" s="184"/>
    </row>
    <row r="342" spans="1:58" ht="15.75" thickBot="1">
      <c r="A342" s="193"/>
      <c r="B342" s="194"/>
      <c r="C342" s="194"/>
      <c r="D342" s="276" t="s">
        <v>482</v>
      </c>
      <c r="E342" s="623"/>
      <c r="F342" s="624"/>
      <c r="G342" s="625"/>
      <c r="H342" s="626"/>
      <c r="I342" s="627"/>
      <c r="J342" s="628"/>
      <c r="K342" s="253"/>
      <c r="L342" s="283"/>
      <c r="M342" s="284"/>
    </row>
    <row r="343" spans="1:58" ht="39.75" customHeight="1" thickBot="1">
      <c r="A343" s="915"/>
      <c r="B343" s="917"/>
      <c r="C343" s="919"/>
      <c r="D343" s="920"/>
      <c r="E343" s="922">
        <v>2</v>
      </c>
      <c r="F343" s="924" t="s">
        <v>483</v>
      </c>
      <c r="G343" s="925"/>
      <c r="H343" s="926" t="s">
        <v>444</v>
      </c>
      <c r="I343" s="928">
        <f>IF(AND(OR(A343="x", A343="p"),NOT(B343="n")),IF(AND(F344&lt;50,F344&gt;41.99),ROUNDDOWN((F344-39.5)/2.5,0),0),0)</f>
        <v>0</v>
      </c>
      <c r="J343" s="869">
        <f>IF(AND(OR(C343="y", D343="m")),IF(AND(F344&lt;50,F344&gt;41.99),ROUNDDOWN((F344-39.5)/2.5,0),0),0)</f>
        <v>0</v>
      </c>
      <c r="K343" s="910">
        <f>IF(AND(OR(C343="y")),IF(AND(F344&lt;50,F344&gt;41.99),ROUNDDOWN((F344-39.5)/2.5,0),0),0)</f>
        <v>0</v>
      </c>
      <c r="L343" s="841" t="s">
        <v>484</v>
      </c>
      <c r="M343" s="912"/>
      <c r="O343" s="837" t="s">
        <v>92</v>
      </c>
      <c r="P343" s="837"/>
      <c r="Q343" s="837"/>
    </row>
    <row r="344" spans="1:58" ht="15" thickBot="1">
      <c r="A344" s="916"/>
      <c r="B344" s="918"/>
      <c r="C344" s="918"/>
      <c r="D344" s="921"/>
      <c r="E344" s="923"/>
      <c r="F344" s="548">
        <v>0</v>
      </c>
      <c r="G344" s="629" t="s">
        <v>485</v>
      </c>
      <c r="H344" s="927"/>
      <c r="I344" s="868"/>
      <c r="J344" s="909"/>
      <c r="K344" s="911"/>
      <c r="L344" s="785"/>
      <c r="M344" s="785"/>
      <c r="O344" s="800" t="s">
        <v>486</v>
      </c>
      <c r="P344" s="800"/>
      <c r="Q344" s="800"/>
      <c r="R344" s="800"/>
    </row>
    <row r="345" spans="1:58" ht="24" customHeight="1">
      <c r="A345" s="214"/>
      <c r="B345" s="215"/>
      <c r="C345" s="216"/>
      <c r="D345" s="217"/>
      <c r="E345" s="218">
        <v>3</v>
      </c>
      <c r="F345" s="901" t="s">
        <v>487</v>
      </c>
      <c r="G345" s="902"/>
      <c r="H345" s="519">
        <v>5</v>
      </c>
      <c r="I345" s="209">
        <f>IF(AND(OR(A345="x", A345="p"),NOT(B345="n")),H345,0)</f>
        <v>0</v>
      </c>
      <c r="J345" s="220">
        <f>IF(OR(D345="m", C345="y"),H345,0)</f>
        <v>0</v>
      </c>
      <c r="K345" s="253">
        <f>IF(AND(J345&gt;0,C345="y"),H345,0)</f>
        <v>0</v>
      </c>
      <c r="L345" s="246" t="s">
        <v>88</v>
      </c>
      <c r="M345" s="223"/>
      <c r="O345" s="800" t="s">
        <v>488</v>
      </c>
      <c r="P345" s="800"/>
      <c r="Q345" s="800"/>
      <c r="R345" s="800"/>
      <c r="AN345" s="184"/>
      <c r="AO345" s="184"/>
      <c r="AP345" s="184"/>
      <c r="AQ345" s="184"/>
      <c r="AR345" s="184"/>
      <c r="AS345" s="184"/>
      <c r="AT345" s="184"/>
      <c r="AU345" s="184"/>
      <c r="AV345" s="184"/>
      <c r="AW345" s="184"/>
    </row>
    <row r="346" spans="1:58" s="185" customFormat="1" ht="30.75" customHeight="1">
      <c r="A346" s="224"/>
      <c r="B346" s="225"/>
      <c r="C346" s="226"/>
      <c r="D346" s="227"/>
      <c r="E346" s="218">
        <v>4</v>
      </c>
      <c r="F346" s="774" t="s">
        <v>489</v>
      </c>
      <c r="G346" s="775"/>
      <c r="H346" s="630">
        <v>2</v>
      </c>
      <c r="I346" s="230">
        <f>IF(AND(OR(A346="x", A346="p"),NOT(B346="n")),H346,0)</f>
        <v>0</v>
      </c>
      <c r="J346" s="220">
        <f>IF(OR(D346="m", C346="y"),H346,0)</f>
        <v>0</v>
      </c>
      <c r="K346" s="253">
        <f>IF(AND(J346&gt;0,C346="y"),H346,0)</f>
        <v>0</v>
      </c>
      <c r="L346" s="246" t="s">
        <v>88</v>
      </c>
      <c r="M346" s="223"/>
      <c r="N346" s="137"/>
      <c r="O346" s="202"/>
      <c r="P346" s="184"/>
      <c r="Q346" s="184"/>
      <c r="R346" s="184"/>
      <c r="S346" s="184"/>
      <c r="T346" s="184"/>
      <c r="U346" s="184"/>
      <c r="V346" s="184"/>
      <c r="W346" s="184"/>
      <c r="X346" s="184"/>
      <c r="Y346" s="184"/>
      <c r="Z346" s="184"/>
      <c r="AA346" s="184"/>
      <c r="AB346" s="184"/>
      <c r="AC346" s="184"/>
      <c r="AD346" s="184"/>
      <c r="AE346" s="184"/>
      <c r="AF346" s="184"/>
      <c r="AG346" s="137"/>
      <c r="AH346" s="137"/>
      <c r="AI346" s="184"/>
      <c r="AJ346" s="184"/>
      <c r="AK346" s="184"/>
      <c r="AL346" s="184"/>
      <c r="AM346" s="184"/>
      <c r="AN346" s="184"/>
      <c r="AO346" s="184"/>
      <c r="AP346" s="184"/>
      <c r="AQ346" s="184"/>
      <c r="AR346" s="184"/>
      <c r="AS346" s="184"/>
      <c r="AT346" s="184"/>
      <c r="AU346" s="184"/>
      <c r="AV346" s="184"/>
      <c r="AW346" s="184"/>
      <c r="AX346" s="184"/>
      <c r="AY346" s="184"/>
      <c r="AZ346" s="184"/>
      <c r="BA346" s="184"/>
      <c r="BB346" s="184"/>
      <c r="BC346" s="184"/>
      <c r="BD346" s="184"/>
      <c r="BE346" s="184"/>
      <c r="BF346" s="184"/>
    </row>
    <row r="347" spans="1:58" s="185" customFormat="1" ht="29.25" customHeight="1">
      <c r="A347" s="224"/>
      <c r="B347" s="225"/>
      <c r="C347" s="226"/>
      <c r="D347" s="227"/>
      <c r="E347" s="290">
        <v>5</v>
      </c>
      <c r="F347" s="903" t="s">
        <v>490</v>
      </c>
      <c r="G347" s="904"/>
      <c r="H347" s="271">
        <v>2</v>
      </c>
      <c r="I347" s="230">
        <f>IF(AND(OR(A347="x", A347="p"),NOT(B347="n")),H347,0)</f>
        <v>0</v>
      </c>
      <c r="J347" s="220">
        <f>IF(OR(D347="m", C347="y"),H347,0)</f>
        <v>0</v>
      </c>
      <c r="K347" s="253">
        <f>IF(AND(J347&gt;0,C347="y"),H347,0)</f>
        <v>0</v>
      </c>
      <c r="L347" s="274" t="s">
        <v>491</v>
      </c>
      <c r="M347" s="275"/>
      <c r="N347" s="184"/>
      <c r="O347" s="905" t="s">
        <v>492</v>
      </c>
      <c r="P347" s="905"/>
      <c r="Q347" s="905"/>
      <c r="R347" s="905"/>
      <c r="S347" s="905"/>
      <c r="T347" s="905"/>
      <c r="U347" s="905"/>
      <c r="V347" s="905"/>
      <c r="W347" s="905"/>
      <c r="X347" s="905"/>
      <c r="Y347" s="905"/>
      <c r="Z347" s="905"/>
      <c r="AA347" s="905"/>
      <c r="AB347" s="905"/>
      <c r="AC347" s="905"/>
      <c r="AD347" s="905"/>
      <c r="AE347" s="184"/>
      <c r="AF347" s="184"/>
      <c r="AG347" s="184"/>
      <c r="AH347" s="184"/>
      <c r="AI347" s="184"/>
      <c r="AJ347" s="184"/>
      <c r="AK347" s="184"/>
      <c r="AL347" s="184"/>
      <c r="AM347" s="184"/>
      <c r="AN347" s="184"/>
      <c r="AO347" s="184"/>
      <c r="AP347" s="184"/>
      <c r="AQ347" s="184"/>
      <c r="AR347" s="184"/>
      <c r="AS347" s="184"/>
      <c r="AT347" s="184"/>
      <c r="AU347" s="184"/>
      <c r="AV347" s="184"/>
      <c r="AW347" s="184"/>
      <c r="AX347" s="184"/>
      <c r="AY347" s="184"/>
      <c r="AZ347" s="184"/>
      <c r="BA347" s="184"/>
      <c r="BB347" s="184"/>
      <c r="BC347" s="184"/>
      <c r="BD347" s="184"/>
      <c r="BE347" s="184"/>
      <c r="BF347" s="184"/>
    </row>
    <row r="348" spans="1:58" s="185" customFormat="1" ht="39.75" customHeight="1">
      <c r="A348" s="287"/>
      <c r="B348" s="288"/>
      <c r="C348" s="288"/>
      <c r="D348" s="289"/>
      <c r="E348" s="290">
        <v>6</v>
      </c>
      <c r="F348" s="903" t="s">
        <v>493</v>
      </c>
      <c r="G348" s="904"/>
      <c r="H348" s="271"/>
      <c r="I348" s="272"/>
      <c r="J348" s="273"/>
      <c r="K348" s="253"/>
      <c r="L348" s="779" t="s">
        <v>91</v>
      </c>
      <c r="M348" s="906"/>
      <c r="N348" s="184"/>
      <c r="O348" s="202"/>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c r="AS348" s="184"/>
      <c r="AT348" s="184"/>
      <c r="AU348" s="184"/>
      <c r="AV348" s="184"/>
      <c r="AW348" s="184"/>
      <c r="AX348" s="184"/>
      <c r="AY348" s="184"/>
      <c r="AZ348" s="184"/>
      <c r="BA348" s="184"/>
      <c r="BB348" s="184"/>
      <c r="BC348" s="184"/>
      <c r="BD348" s="184"/>
      <c r="BE348" s="184"/>
      <c r="BF348" s="184"/>
    </row>
    <row r="349" spans="1:58" s="185" customFormat="1" ht="15" customHeight="1">
      <c r="A349" s="311"/>
      <c r="B349" s="312"/>
      <c r="C349" s="313"/>
      <c r="D349" s="314"/>
      <c r="E349" s="295" t="s">
        <v>155</v>
      </c>
      <c r="F349" s="798" t="s">
        <v>494</v>
      </c>
      <c r="G349" s="799"/>
      <c r="H349" s="296">
        <v>2</v>
      </c>
      <c r="I349" s="243">
        <f>IF(AND(OR(A349="x", A349="p"),NOT(OR(B349="n", A350="x", A350="p", A351="x", A351="p"))),H349,0)</f>
        <v>0</v>
      </c>
      <c r="J349" s="265">
        <f>IF(AND(OR(D349="m", C349="y"),NOT(OR(D350="m",C350="y",D351="m",C351="y"))),H349,0)</f>
        <v>0</v>
      </c>
      <c r="K349" s="253">
        <f>IF(AND(J349&gt;0,C349="y"),H349,0)</f>
        <v>0</v>
      </c>
      <c r="L349" s="780"/>
      <c r="M349" s="907"/>
      <c r="N349" s="184"/>
      <c r="O349" s="837" t="s">
        <v>495</v>
      </c>
      <c r="P349" s="837"/>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c r="AS349" s="184"/>
      <c r="AT349" s="184"/>
      <c r="AU349" s="184"/>
      <c r="AV349" s="184"/>
      <c r="AW349" s="184"/>
      <c r="AX349" s="184"/>
      <c r="AY349" s="184"/>
      <c r="AZ349" s="184"/>
      <c r="BA349" s="184"/>
      <c r="BB349" s="184"/>
      <c r="BC349" s="184"/>
      <c r="BD349" s="184"/>
      <c r="BE349" s="184"/>
      <c r="BF349" s="184"/>
    </row>
    <row r="350" spans="1:58" s="185" customFormat="1" ht="15" customHeight="1">
      <c r="A350" s="311"/>
      <c r="B350" s="312"/>
      <c r="C350" s="313"/>
      <c r="D350" s="314"/>
      <c r="E350" s="295" t="s">
        <v>157</v>
      </c>
      <c r="F350" s="798" t="s">
        <v>496</v>
      </c>
      <c r="G350" s="799"/>
      <c r="H350" s="299">
        <v>3</v>
      </c>
      <c r="I350" s="243">
        <f>IF(AND(OR(A350="x", A350="p"),NOT(OR(B350="n", A349="x", A349="p", A351="x", A351="p"))),H350,0)</f>
        <v>0</v>
      </c>
      <c r="J350" s="265">
        <f>IF(AND(OR(D350="m", C350="y"),NOT(OR(D349="m",C349="y",D351="m",C351="y"))),H350,0)</f>
        <v>0</v>
      </c>
      <c r="K350" s="253">
        <f>IF(AND(J350&gt;0,C350="y"),H350,0)</f>
        <v>0</v>
      </c>
      <c r="L350" s="780"/>
      <c r="M350" s="907"/>
      <c r="N350" s="184"/>
      <c r="O350" s="202"/>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c r="AS350" s="184"/>
      <c r="AT350" s="184"/>
      <c r="AU350" s="184"/>
      <c r="AV350" s="184"/>
      <c r="AW350" s="184"/>
      <c r="AX350" s="184"/>
      <c r="AY350" s="184"/>
      <c r="AZ350" s="184"/>
      <c r="BA350" s="184"/>
      <c r="BB350" s="184"/>
      <c r="BC350" s="184"/>
      <c r="BD350" s="184"/>
      <c r="BE350" s="184"/>
      <c r="BF350" s="184"/>
    </row>
    <row r="351" spans="1:58" s="185" customFormat="1" ht="15">
      <c r="A351" s="237"/>
      <c r="B351" s="238"/>
      <c r="C351" s="239"/>
      <c r="D351" s="240"/>
      <c r="E351" s="306" t="s">
        <v>160</v>
      </c>
      <c r="F351" s="803" t="s">
        <v>497</v>
      </c>
      <c r="G351" s="804"/>
      <c r="H351" s="242">
        <v>4</v>
      </c>
      <c r="I351" s="243">
        <f>IF(AND(OR(A351="x", A351="p"),NOT(OR(B351="n", A350="x", A350="p", A349="x", A349="p"))),H351,0)</f>
        <v>0</v>
      </c>
      <c r="J351" s="315">
        <f>IF(AND(OR(D351="m", C351="y"),NOT(OR(D349="m",C349="y",D350="m",C350="y"))),H351,0)</f>
        <v>0</v>
      </c>
      <c r="K351" s="253">
        <f>IF(AND(J351&gt;0,C351="y"),H351,0)</f>
        <v>0</v>
      </c>
      <c r="L351" s="780"/>
      <c r="M351" s="908"/>
      <c r="N351" s="184"/>
      <c r="O351" s="202"/>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c r="AS351" s="184"/>
      <c r="AT351" s="184"/>
      <c r="AU351" s="184"/>
      <c r="AV351" s="184"/>
      <c r="AW351" s="184"/>
      <c r="AX351" s="184"/>
      <c r="AY351" s="184"/>
      <c r="AZ351" s="184"/>
      <c r="BA351" s="184"/>
      <c r="BB351" s="184"/>
      <c r="BC351" s="184"/>
      <c r="BD351" s="184"/>
      <c r="BE351" s="184"/>
      <c r="BF351" s="184"/>
    </row>
    <row r="352" spans="1:58" s="185" customFormat="1" ht="24">
      <c r="A352" s="317"/>
      <c r="B352" s="318"/>
      <c r="C352" s="319"/>
      <c r="D352" s="320"/>
      <c r="E352" s="321">
        <v>7</v>
      </c>
      <c r="F352" s="897" t="s">
        <v>498</v>
      </c>
      <c r="G352" s="898"/>
      <c r="H352" s="631">
        <v>2</v>
      </c>
      <c r="I352" s="272">
        <f>IF(AND(OR(A352="x", A352="p"),NOT(B352="n")),H352,0)</f>
        <v>0</v>
      </c>
      <c r="J352" s="273">
        <f>IF(OR(D352="m", C352="y"),H352,0)</f>
        <v>0</v>
      </c>
      <c r="K352" s="253">
        <f>IF(AND(J352&gt;0,C352="y"),H352,0)</f>
        <v>0</v>
      </c>
      <c r="L352" s="274" t="s">
        <v>499</v>
      </c>
      <c r="M352" s="275"/>
      <c r="N352" s="184"/>
      <c r="O352" s="837" t="s">
        <v>500</v>
      </c>
      <c r="P352" s="837"/>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c r="AS352" s="184"/>
      <c r="AT352" s="184"/>
      <c r="AU352" s="184"/>
      <c r="AV352" s="184"/>
      <c r="AW352" s="184"/>
      <c r="AX352" s="184"/>
      <c r="AY352" s="184"/>
      <c r="AZ352" s="184"/>
      <c r="BA352" s="184"/>
      <c r="BB352" s="184"/>
      <c r="BC352" s="184"/>
      <c r="BD352" s="184"/>
      <c r="BE352" s="184"/>
      <c r="BF352" s="184"/>
    </row>
    <row r="353" spans="1:58" s="185" customFormat="1" ht="15" customHeight="1">
      <c r="A353" s="287"/>
      <c r="B353" s="288"/>
      <c r="C353" s="288"/>
      <c r="D353" s="289"/>
      <c r="E353" s="290">
        <v>8</v>
      </c>
      <c r="F353" s="899" t="s">
        <v>501</v>
      </c>
      <c r="G353" s="900"/>
      <c r="H353" s="271"/>
      <c r="I353" s="272"/>
      <c r="J353" s="273"/>
      <c r="K353" s="221"/>
      <c r="L353" s="779" t="s">
        <v>491</v>
      </c>
      <c r="M353" s="783"/>
      <c r="N353" s="184"/>
      <c r="O353" s="202"/>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c r="AS353" s="184"/>
      <c r="AT353" s="184"/>
      <c r="AU353" s="184"/>
      <c r="AV353" s="184"/>
      <c r="AW353" s="184"/>
      <c r="AX353" s="184"/>
      <c r="AY353" s="184"/>
      <c r="AZ353" s="184"/>
      <c r="BA353" s="184"/>
      <c r="BB353" s="184"/>
      <c r="BC353" s="184"/>
      <c r="BD353" s="184"/>
      <c r="BE353" s="184"/>
      <c r="BF353" s="184"/>
    </row>
    <row r="354" spans="1:58" s="185" customFormat="1" ht="15" customHeight="1">
      <c r="A354" s="311"/>
      <c r="B354" s="312"/>
      <c r="C354" s="313"/>
      <c r="D354" s="314"/>
      <c r="E354" s="295" t="s">
        <v>155</v>
      </c>
      <c r="F354" s="798" t="s">
        <v>502</v>
      </c>
      <c r="G354" s="799"/>
      <c r="H354" s="299">
        <v>2</v>
      </c>
      <c r="I354" s="297">
        <f>IF(AND(OR(A354="x", A354="p"),NOT(B354="n")),H354,0)</f>
        <v>0</v>
      </c>
      <c r="J354" s="632">
        <f>IF(OR(D354="m", C354="y"),H354,0)</f>
        <v>0</v>
      </c>
      <c r="K354" s="253">
        <f>IF(AND(J354&gt;0,C354="y"),H354,0)</f>
        <v>0</v>
      </c>
      <c r="L354" s="807"/>
      <c r="M354" s="784"/>
      <c r="N354" s="184"/>
      <c r="O354" s="837" t="s">
        <v>503</v>
      </c>
      <c r="P354" s="837"/>
      <c r="Q354" s="837"/>
      <c r="R354" s="837"/>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c r="AS354" s="184"/>
      <c r="AT354" s="184"/>
      <c r="AU354" s="184"/>
      <c r="AV354" s="184"/>
      <c r="AW354" s="184"/>
      <c r="AX354" s="184"/>
      <c r="AY354" s="184"/>
      <c r="AZ354" s="184"/>
      <c r="BA354" s="184"/>
      <c r="BB354" s="184"/>
      <c r="BC354" s="184"/>
      <c r="BD354" s="184"/>
      <c r="BE354" s="184"/>
      <c r="BF354" s="184"/>
    </row>
    <row r="355" spans="1:58" s="185" customFormat="1" ht="15" customHeight="1">
      <c r="A355" s="311"/>
      <c r="B355" s="312"/>
      <c r="C355" s="313"/>
      <c r="D355" s="314"/>
      <c r="E355" s="295" t="s">
        <v>157</v>
      </c>
      <c r="F355" s="798" t="s">
        <v>504</v>
      </c>
      <c r="G355" s="799"/>
      <c r="H355" s="299">
        <v>2</v>
      </c>
      <c r="I355" s="300">
        <f>IF(AND(OR(A355="x", A355="p"),NOT(B355="n")),H355,0)</f>
        <v>0</v>
      </c>
      <c r="J355" s="633">
        <f>IF(OR(D355="m", C355="y"),H355,0)</f>
        <v>0</v>
      </c>
      <c r="K355" s="253">
        <f>IF(AND(J355&gt;0,C355="y"),H355,0)</f>
        <v>0</v>
      </c>
      <c r="L355" s="807"/>
      <c r="M355" s="784"/>
      <c r="N355" s="184"/>
      <c r="O355" s="202"/>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c r="AS355" s="184"/>
      <c r="AT355" s="184"/>
      <c r="AU355" s="184"/>
      <c r="AV355" s="184"/>
      <c r="AW355" s="184"/>
      <c r="AX355" s="184"/>
      <c r="AY355" s="184"/>
      <c r="AZ355" s="184"/>
      <c r="BA355" s="184"/>
      <c r="BB355" s="184"/>
      <c r="BC355" s="184"/>
      <c r="BD355" s="184"/>
      <c r="BE355" s="184"/>
      <c r="BF355" s="184"/>
    </row>
    <row r="356" spans="1:58" s="185" customFormat="1" ht="15">
      <c r="A356" s="237"/>
      <c r="B356" s="238"/>
      <c r="C356" s="239"/>
      <c r="D356" s="240"/>
      <c r="E356" s="306" t="s">
        <v>160</v>
      </c>
      <c r="F356" s="875" t="s">
        <v>505</v>
      </c>
      <c r="G356" s="876"/>
      <c r="H356" s="242">
        <v>4</v>
      </c>
      <c r="I356" s="243">
        <f>IF(AND(OR(A356="x", A356="p"),NOT(B356="n")),H356,0)</f>
        <v>0</v>
      </c>
      <c r="J356" s="210">
        <f>IF(OR(D356="m", C356="y"),H356,0)</f>
        <v>0</v>
      </c>
      <c r="K356" s="253">
        <f>IF(AND(J356&gt;0,C356="y"),H356,0)</f>
        <v>0</v>
      </c>
      <c r="L356" s="807"/>
      <c r="M356" s="784"/>
      <c r="N356" s="184"/>
      <c r="O356" s="202"/>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c r="AS356" s="184"/>
      <c r="AT356" s="184"/>
      <c r="AU356" s="184"/>
      <c r="AV356" s="184"/>
      <c r="AW356" s="184"/>
      <c r="AX356" s="184"/>
      <c r="AY356" s="184"/>
      <c r="AZ356" s="184"/>
      <c r="BA356" s="184"/>
      <c r="BB356" s="184"/>
      <c r="BC356" s="184"/>
      <c r="BD356" s="184"/>
      <c r="BE356" s="184"/>
      <c r="BF356" s="184"/>
    </row>
    <row r="357" spans="1:58" s="185" customFormat="1" ht="30.6" customHeight="1">
      <c r="A357" s="214"/>
      <c r="B357" s="215"/>
      <c r="C357" s="216"/>
      <c r="D357" s="217"/>
      <c r="E357" s="290">
        <v>9</v>
      </c>
      <c r="F357" s="894" t="s">
        <v>506</v>
      </c>
      <c r="G357" s="895"/>
      <c r="H357" s="271">
        <v>2</v>
      </c>
      <c r="I357" s="272">
        <f>IF(AND(OR(A357="x", A357="p"),NOT(B357="n")),H357,0)</f>
        <v>0</v>
      </c>
      <c r="J357" s="273">
        <f>IF(OR(D357="m", C357="y"),H357,0)</f>
        <v>0</v>
      </c>
      <c r="K357" s="253">
        <f>IF(AND(J357&gt;0,C357="y"),H357,0)</f>
        <v>0</v>
      </c>
      <c r="L357" s="274" t="s">
        <v>88</v>
      </c>
      <c r="M357" s="275"/>
      <c r="N357" s="184"/>
      <c r="O357" s="202"/>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c r="AS357" s="184"/>
      <c r="AT357" s="184"/>
      <c r="AU357" s="184"/>
      <c r="AV357" s="184"/>
      <c r="AW357" s="184"/>
      <c r="AX357" s="184"/>
      <c r="AY357" s="184"/>
      <c r="AZ357" s="184"/>
      <c r="BA357" s="184"/>
      <c r="BB357" s="184"/>
      <c r="BC357" s="184"/>
      <c r="BD357" s="184"/>
      <c r="BE357" s="184"/>
      <c r="BF357" s="184"/>
    </row>
    <row r="358" spans="1:58" s="185" customFormat="1" ht="25.5" customHeight="1">
      <c r="A358" s="287"/>
      <c r="B358" s="288"/>
      <c r="C358" s="288"/>
      <c r="D358" s="289"/>
      <c r="E358" s="290">
        <v>10</v>
      </c>
      <c r="F358" s="805" t="s">
        <v>507</v>
      </c>
      <c r="G358" s="806"/>
      <c r="H358" s="271"/>
      <c r="I358" s="272"/>
      <c r="J358" s="273"/>
      <c r="K358" s="253"/>
      <c r="L358" s="779" t="s">
        <v>226</v>
      </c>
      <c r="M358" s="783"/>
      <c r="N358" s="184"/>
      <c r="O358" s="837" t="s">
        <v>508</v>
      </c>
      <c r="P358" s="837"/>
      <c r="Q358" s="837"/>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c r="AS358" s="184"/>
      <c r="AT358" s="184"/>
      <c r="AU358" s="184"/>
      <c r="AV358" s="184"/>
      <c r="AW358" s="184"/>
      <c r="AX358" s="184"/>
      <c r="AY358" s="184"/>
      <c r="AZ358" s="184"/>
      <c r="BA358" s="184"/>
      <c r="BB358" s="184"/>
      <c r="BC358" s="184"/>
      <c r="BD358" s="184"/>
      <c r="BE358" s="184"/>
      <c r="BF358" s="184"/>
    </row>
    <row r="359" spans="1:58" s="185" customFormat="1" ht="15">
      <c r="A359" s="291"/>
      <c r="B359" s="292"/>
      <c r="C359" s="293"/>
      <c r="D359" s="294"/>
      <c r="E359" s="295" t="s">
        <v>155</v>
      </c>
      <c r="F359" s="798" t="s">
        <v>509</v>
      </c>
      <c r="G359" s="799"/>
      <c r="H359" s="208">
        <v>1</v>
      </c>
      <c r="I359" s="297">
        <f t="shared" ref="I359:I364" si="7">IF(AND(OR(A359="x", A359="p"),NOT(B359="n")),H359,0)</f>
        <v>0</v>
      </c>
      <c r="J359" s="632">
        <f t="shared" ref="J359:J364" si="8">IF(OR(D359="m", C359="y"),H359,0)</f>
        <v>0</v>
      </c>
      <c r="K359" s="253">
        <f t="shared" ref="K359:K364" si="9">IF(AND(J359&gt;0,C359="y"),H359,0)</f>
        <v>0</v>
      </c>
      <c r="L359" s="896"/>
      <c r="M359" s="784"/>
      <c r="N359" s="184"/>
      <c r="O359" s="837" t="s">
        <v>510</v>
      </c>
      <c r="P359" s="837"/>
      <c r="Q359" s="837"/>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c r="AS359" s="184"/>
      <c r="AT359" s="184"/>
      <c r="AU359" s="184"/>
      <c r="AV359" s="184"/>
      <c r="AW359" s="184"/>
      <c r="AX359" s="184"/>
      <c r="AY359" s="184"/>
      <c r="AZ359" s="184"/>
      <c r="BA359" s="184"/>
      <c r="BB359" s="184"/>
      <c r="BC359" s="184"/>
      <c r="BD359" s="184"/>
      <c r="BE359" s="184"/>
      <c r="BF359" s="184"/>
    </row>
    <row r="360" spans="1:58" s="185" customFormat="1" ht="15" customHeight="1">
      <c r="A360" s="237"/>
      <c r="B360" s="238"/>
      <c r="C360" s="239"/>
      <c r="D360" s="240"/>
      <c r="E360" s="295" t="s">
        <v>157</v>
      </c>
      <c r="F360" s="886" t="s">
        <v>511</v>
      </c>
      <c r="G360" s="887"/>
      <c r="H360" s="242">
        <v>1</v>
      </c>
      <c r="I360" s="300">
        <f t="shared" si="7"/>
        <v>0</v>
      </c>
      <c r="J360" s="633">
        <f t="shared" si="8"/>
        <v>0</v>
      </c>
      <c r="K360" s="253">
        <f t="shared" si="9"/>
        <v>0</v>
      </c>
      <c r="L360" s="244" t="s">
        <v>512</v>
      </c>
      <c r="M360" s="784"/>
      <c r="N360" s="184"/>
      <c r="O360" s="202"/>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c r="AS360" s="184"/>
      <c r="AT360" s="184"/>
      <c r="AU360" s="184"/>
      <c r="AV360" s="184"/>
      <c r="AW360" s="184"/>
      <c r="AX360" s="184"/>
      <c r="AY360" s="184"/>
      <c r="AZ360" s="184"/>
      <c r="BA360" s="184"/>
      <c r="BB360" s="184"/>
      <c r="BC360" s="184"/>
      <c r="BD360" s="184"/>
      <c r="BE360" s="184"/>
      <c r="BF360" s="184"/>
    </row>
    <row r="361" spans="1:58" s="185" customFormat="1" ht="15" customHeight="1">
      <c r="A361" s="311"/>
      <c r="B361" s="312"/>
      <c r="C361" s="313"/>
      <c r="D361" s="314"/>
      <c r="E361" s="295" t="s">
        <v>160</v>
      </c>
      <c r="F361" s="798" t="s">
        <v>513</v>
      </c>
      <c r="G361" s="799"/>
      <c r="H361" s="242">
        <v>1</v>
      </c>
      <c r="I361" s="300">
        <f t="shared" si="7"/>
        <v>0</v>
      </c>
      <c r="J361" s="633">
        <f t="shared" si="8"/>
        <v>0</v>
      </c>
      <c r="K361" s="253">
        <f t="shared" si="9"/>
        <v>0</v>
      </c>
      <c r="L361" s="212" t="s">
        <v>88</v>
      </c>
      <c r="M361" s="784"/>
      <c r="N361" s="184"/>
      <c r="O361" s="202"/>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c r="AS361" s="184"/>
      <c r="AT361" s="184"/>
      <c r="AU361" s="184"/>
      <c r="AV361" s="184"/>
      <c r="AW361" s="184"/>
      <c r="AX361" s="184"/>
      <c r="AY361" s="184"/>
      <c r="AZ361" s="184"/>
      <c r="BA361" s="184"/>
      <c r="BB361" s="184"/>
      <c r="BC361" s="184"/>
      <c r="BD361" s="184"/>
      <c r="BE361" s="184"/>
      <c r="BF361" s="184"/>
    </row>
    <row r="362" spans="1:58" s="185" customFormat="1" ht="15" customHeight="1">
      <c r="A362" s="311"/>
      <c r="B362" s="312"/>
      <c r="C362" s="313"/>
      <c r="D362" s="314"/>
      <c r="E362" s="295" t="s">
        <v>169</v>
      </c>
      <c r="F362" s="886" t="s">
        <v>514</v>
      </c>
      <c r="G362" s="887"/>
      <c r="H362" s="299">
        <v>2</v>
      </c>
      <c r="I362" s="300">
        <f t="shared" si="7"/>
        <v>0</v>
      </c>
      <c r="J362" s="633">
        <f t="shared" si="8"/>
        <v>0</v>
      </c>
      <c r="K362" s="253">
        <f t="shared" si="9"/>
        <v>0</v>
      </c>
      <c r="L362" s="212"/>
      <c r="M362" s="784"/>
      <c r="N362" s="184"/>
      <c r="O362" s="202"/>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c r="AS362" s="184"/>
      <c r="AT362" s="184"/>
      <c r="AU362" s="184"/>
      <c r="AV362" s="184"/>
      <c r="AW362" s="184"/>
      <c r="AX362" s="184"/>
      <c r="AY362" s="184"/>
      <c r="AZ362" s="184"/>
      <c r="BA362" s="184"/>
      <c r="BB362" s="184"/>
      <c r="BC362" s="184"/>
      <c r="BD362" s="184"/>
      <c r="BE362" s="184"/>
      <c r="BF362" s="184"/>
    </row>
    <row r="363" spans="1:58" s="185" customFormat="1" ht="15">
      <c r="A363" s="291"/>
      <c r="B363" s="292"/>
      <c r="C363" s="293"/>
      <c r="D363" s="294"/>
      <c r="E363" s="295" t="s">
        <v>200</v>
      </c>
      <c r="F363" s="798" t="s">
        <v>515</v>
      </c>
      <c r="G363" s="799"/>
      <c r="H363" s="208">
        <v>1</v>
      </c>
      <c r="I363" s="300">
        <f t="shared" si="7"/>
        <v>0</v>
      </c>
      <c r="J363" s="633">
        <f t="shared" si="8"/>
        <v>0</v>
      </c>
      <c r="K363" s="253">
        <f t="shared" si="9"/>
        <v>0</v>
      </c>
      <c r="L363" s="212"/>
      <c r="M363" s="784"/>
      <c r="N363" s="184"/>
      <c r="O363" s="202"/>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37"/>
      <c r="AO363" s="137"/>
      <c r="AP363" s="137"/>
      <c r="AQ363" s="137"/>
      <c r="AR363" s="137"/>
      <c r="AS363" s="137"/>
      <c r="AT363" s="137"/>
      <c r="AU363" s="137"/>
      <c r="AV363" s="137"/>
      <c r="AW363" s="137"/>
      <c r="AX363" s="184"/>
      <c r="AY363" s="184"/>
      <c r="AZ363" s="184"/>
      <c r="BA363" s="184"/>
      <c r="BB363" s="184"/>
      <c r="BC363" s="184"/>
      <c r="BD363" s="184"/>
      <c r="BE363" s="184"/>
      <c r="BF363" s="184"/>
    </row>
    <row r="364" spans="1:58" ht="30.6" customHeight="1">
      <c r="A364" s="302"/>
      <c r="B364" s="303"/>
      <c r="C364" s="304"/>
      <c r="D364" s="305"/>
      <c r="E364" s="306" t="s">
        <v>404</v>
      </c>
      <c r="F364" s="803" t="s">
        <v>516</v>
      </c>
      <c r="G364" s="804"/>
      <c r="H364" s="307">
        <v>3</v>
      </c>
      <c r="I364" s="308">
        <f t="shared" si="7"/>
        <v>0</v>
      </c>
      <c r="J364" s="608">
        <f t="shared" si="8"/>
        <v>0</v>
      </c>
      <c r="K364" s="253">
        <f t="shared" si="9"/>
        <v>0</v>
      </c>
      <c r="L364" s="244" t="s">
        <v>512</v>
      </c>
      <c r="M364" s="809"/>
      <c r="N364" s="184"/>
      <c r="AG364" s="184"/>
      <c r="AH364" s="184"/>
    </row>
    <row r="365" spans="1:58" ht="32.25" customHeight="1">
      <c r="A365" s="287"/>
      <c r="B365" s="288"/>
      <c r="C365" s="288"/>
      <c r="D365" s="289"/>
      <c r="E365" s="520">
        <v>11</v>
      </c>
      <c r="F365" s="777" t="s">
        <v>517</v>
      </c>
      <c r="G365" s="778"/>
      <c r="H365" s="634"/>
      <c r="I365" s="585"/>
      <c r="J365" s="586"/>
      <c r="K365" s="253"/>
      <c r="L365" s="888" t="s">
        <v>88</v>
      </c>
      <c r="M365" s="812"/>
    </row>
    <row r="366" spans="1:58" ht="15">
      <c r="A366" s="291"/>
      <c r="B366" s="292"/>
      <c r="C366" s="293"/>
      <c r="D366" s="294"/>
      <c r="E366" s="587" t="s">
        <v>155</v>
      </c>
      <c r="F366" s="890" t="s">
        <v>518</v>
      </c>
      <c r="G366" s="891"/>
      <c r="H366" s="635">
        <v>1</v>
      </c>
      <c r="I366" s="243">
        <f t="shared" ref="I366:I372" si="10">IF(AND(OR(A366="x", A366="p"),NOT(B366="n")),H366,0)</f>
        <v>0</v>
      </c>
      <c r="J366" s="210">
        <f t="shared" ref="J366:J372" si="11">IF(OR(D366="m", C366="y"),H366,0)</f>
        <v>0</v>
      </c>
      <c r="K366" s="253">
        <f t="shared" ref="K366:K372" si="12">IF(AND(J366&gt;0,C366="y"),H366,0)</f>
        <v>0</v>
      </c>
      <c r="L366" s="881"/>
      <c r="M366" s="812"/>
    </row>
    <row r="367" spans="1:58" ht="14.25" customHeight="1">
      <c r="A367" s="311"/>
      <c r="B367" s="312"/>
      <c r="C367" s="313"/>
      <c r="D367" s="314"/>
      <c r="E367" s="587" t="s">
        <v>157</v>
      </c>
      <c r="F367" s="890" t="s">
        <v>519</v>
      </c>
      <c r="G367" s="891"/>
      <c r="H367" s="636">
        <v>3</v>
      </c>
      <c r="I367" s="300">
        <f t="shared" si="10"/>
        <v>0</v>
      </c>
      <c r="J367" s="633">
        <f t="shared" si="11"/>
        <v>0</v>
      </c>
      <c r="K367" s="253">
        <f t="shared" si="12"/>
        <v>0</v>
      </c>
      <c r="L367" s="881"/>
      <c r="M367" s="812"/>
      <c r="AN367" s="184"/>
      <c r="AO367" s="184"/>
      <c r="AP367" s="184"/>
      <c r="AQ367" s="184"/>
      <c r="AR367" s="184"/>
      <c r="AS367" s="184"/>
      <c r="AT367" s="184"/>
      <c r="AU367" s="184"/>
      <c r="AV367" s="184"/>
      <c r="AW367" s="184"/>
    </row>
    <row r="368" spans="1:58" s="185" customFormat="1" ht="15">
      <c r="A368" s="224"/>
      <c r="B368" s="225"/>
      <c r="C368" s="226"/>
      <c r="D368" s="227"/>
      <c r="E368" s="589" t="s">
        <v>160</v>
      </c>
      <c r="F368" s="892" t="s">
        <v>520</v>
      </c>
      <c r="G368" s="893"/>
      <c r="H368" s="630">
        <v>6</v>
      </c>
      <c r="I368" s="230">
        <f t="shared" si="10"/>
        <v>0</v>
      </c>
      <c r="J368" s="231">
        <f t="shared" si="11"/>
        <v>0</v>
      </c>
      <c r="K368" s="253">
        <f t="shared" si="12"/>
        <v>0</v>
      </c>
      <c r="L368" s="889"/>
      <c r="M368" s="812"/>
      <c r="N368" s="137"/>
      <c r="O368" s="776" t="s">
        <v>522</v>
      </c>
      <c r="P368" s="776"/>
      <c r="Q368" s="776"/>
      <c r="R368" s="776"/>
      <c r="S368" s="184"/>
      <c r="T368" s="184"/>
      <c r="U368" s="184"/>
      <c r="V368" s="184"/>
      <c r="W368" s="184"/>
      <c r="X368" s="184"/>
      <c r="Y368" s="184"/>
      <c r="Z368" s="184"/>
      <c r="AA368" s="184"/>
      <c r="AB368" s="184"/>
      <c r="AC368" s="184"/>
      <c r="AD368" s="184"/>
      <c r="AE368" s="184"/>
      <c r="AF368" s="184"/>
      <c r="AG368" s="137"/>
      <c r="AH368" s="137"/>
      <c r="AI368" s="184"/>
      <c r="AJ368" s="184"/>
      <c r="AK368" s="184"/>
      <c r="AL368" s="184"/>
      <c r="AM368" s="184"/>
      <c r="AN368" s="184"/>
      <c r="AO368" s="184"/>
      <c r="AP368" s="184"/>
      <c r="AQ368" s="184"/>
      <c r="AR368" s="184"/>
      <c r="AS368" s="184"/>
      <c r="AT368" s="184"/>
      <c r="AU368" s="184"/>
      <c r="AV368" s="184"/>
      <c r="AW368" s="184"/>
      <c r="AX368" s="184"/>
      <c r="AY368" s="184"/>
      <c r="AZ368" s="184"/>
      <c r="BA368" s="184"/>
      <c r="BB368" s="184"/>
      <c r="BC368" s="184"/>
      <c r="BD368" s="184"/>
      <c r="BE368" s="184"/>
      <c r="BF368" s="184"/>
    </row>
    <row r="369" spans="1:58" s="185" customFormat="1" ht="15">
      <c r="A369" s="214"/>
      <c r="B369" s="215"/>
      <c r="C369" s="216"/>
      <c r="D369" s="217"/>
      <c r="E369" s="286">
        <v>12</v>
      </c>
      <c r="F369" s="851" t="s">
        <v>521</v>
      </c>
      <c r="G369" s="852"/>
      <c r="H369" s="219">
        <v>1</v>
      </c>
      <c r="I369" s="209">
        <f t="shared" si="10"/>
        <v>0</v>
      </c>
      <c r="J369" s="220">
        <f t="shared" si="11"/>
        <v>0</v>
      </c>
      <c r="K369" s="253">
        <f t="shared" si="12"/>
        <v>0</v>
      </c>
      <c r="L369" s="246" t="s">
        <v>88</v>
      </c>
      <c r="M369" s="223"/>
      <c r="N369" s="184"/>
      <c r="O369" s="776"/>
      <c r="P369" s="776"/>
      <c r="Q369" s="776"/>
      <c r="R369" s="776"/>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c r="AS369" s="184"/>
      <c r="AT369" s="184"/>
      <c r="AU369" s="184"/>
      <c r="AV369" s="184"/>
      <c r="AW369" s="184"/>
      <c r="AX369" s="184"/>
      <c r="AY369" s="184"/>
      <c r="AZ369" s="184"/>
      <c r="BA369" s="184"/>
      <c r="BB369" s="184"/>
      <c r="BC369" s="184"/>
      <c r="BD369" s="184"/>
      <c r="BE369" s="184"/>
      <c r="BF369" s="184"/>
    </row>
    <row r="370" spans="1:58" s="185" customFormat="1" ht="15">
      <c r="A370" s="214"/>
      <c r="B370" s="215"/>
      <c r="C370" s="216"/>
      <c r="D370" s="217"/>
      <c r="E370" s="286">
        <v>13</v>
      </c>
      <c r="F370" s="849" t="s">
        <v>523</v>
      </c>
      <c r="G370" s="850"/>
      <c r="H370" s="219">
        <v>2</v>
      </c>
      <c r="I370" s="209">
        <f t="shared" si="10"/>
        <v>0</v>
      </c>
      <c r="J370" s="220">
        <f t="shared" si="11"/>
        <v>0</v>
      </c>
      <c r="K370" s="253">
        <f t="shared" si="12"/>
        <v>0</v>
      </c>
      <c r="L370" s="246" t="s">
        <v>88</v>
      </c>
      <c r="M370" s="223"/>
      <c r="N370" s="184"/>
      <c r="O370" s="837" t="s">
        <v>524</v>
      </c>
      <c r="P370" s="837"/>
      <c r="Q370" s="837"/>
      <c r="R370" s="837"/>
      <c r="S370" s="837"/>
      <c r="T370" s="837"/>
      <c r="U370" s="837"/>
      <c r="V370" s="837"/>
      <c r="W370" s="837"/>
      <c r="X370" s="837"/>
      <c r="Y370" s="837"/>
      <c r="Z370" s="837"/>
      <c r="AA370" s="837"/>
      <c r="AB370" s="837"/>
      <c r="AC370" s="837"/>
      <c r="AD370" s="184"/>
      <c r="AE370" s="184"/>
      <c r="AF370" s="184"/>
      <c r="AG370" s="184"/>
      <c r="AH370" s="184"/>
      <c r="AI370" s="184"/>
      <c r="AJ370" s="184"/>
      <c r="AK370" s="184"/>
      <c r="AL370" s="184"/>
      <c r="AM370" s="184"/>
      <c r="AN370" s="137"/>
      <c r="AO370" s="137"/>
      <c r="AP370" s="137"/>
      <c r="AQ370" s="137"/>
      <c r="AR370" s="137"/>
      <c r="AS370" s="137"/>
      <c r="AT370" s="137"/>
      <c r="AU370" s="137"/>
      <c r="AV370" s="137"/>
      <c r="AW370" s="137"/>
      <c r="AX370" s="184"/>
      <c r="AY370" s="184"/>
      <c r="AZ370" s="184"/>
      <c r="BA370" s="184"/>
      <c r="BB370" s="184"/>
      <c r="BC370" s="184"/>
      <c r="BD370" s="184"/>
      <c r="BE370" s="184"/>
      <c r="BF370" s="184"/>
    </row>
    <row r="371" spans="1:58" s="346" customFormat="1" ht="27" customHeight="1">
      <c r="A371" s="237"/>
      <c r="B371" s="238"/>
      <c r="C371" s="239"/>
      <c r="D371" s="240"/>
      <c r="E371" s="207">
        <v>14</v>
      </c>
      <c r="F371" s="849" t="s">
        <v>525</v>
      </c>
      <c r="G371" s="850"/>
      <c r="H371" s="242">
        <v>3</v>
      </c>
      <c r="I371" s="243">
        <f t="shared" si="10"/>
        <v>0</v>
      </c>
      <c r="J371" s="210">
        <f t="shared" si="11"/>
        <v>0</v>
      </c>
      <c r="K371" s="253">
        <f t="shared" si="12"/>
        <v>0</v>
      </c>
      <c r="L371" s="212" t="s">
        <v>491</v>
      </c>
      <c r="M371" s="213"/>
      <c r="N371" s="184"/>
      <c r="O371" s="800" t="s">
        <v>526</v>
      </c>
      <c r="P371" s="800"/>
      <c r="Q371" s="800"/>
      <c r="R371" s="800"/>
      <c r="S371" s="800"/>
      <c r="T371" s="800"/>
      <c r="U371" s="800"/>
      <c r="V371" s="800"/>
      <c r="W371" s="800"/>
      <c r="X371" s="800"/>
      <c r="Y371" s="800"/>
      <c r="Z371" s="800"/>
      <c r="AA371" s="800"/>
      <c r="AB371" s="800"/>
      <c r="AC371" s="800"/>
      <c r="AD371" s="137"/>
      <c r="AE371" s="137"/>
      <c r="AF371" s="137"/>
      <c r="AG371" s="184"/>
      <c r="AH371" s="184"/>
      <c r="AI371" s="137"/>
      <c r="AJ371" s="137"/>
      <c r="AK371" s="137"/>
      <c r="AL371" s="137"/>
      <c r="AM371" s="137"/>
      <c r="AN371" s="137"/>
      <c r="AO371" s="137"/>
      <c r="AP371" s="137"/>
      <c r="AQ371" s="137"/>
      <c r="AR371" s="137"/>
      <c r="AS371" s="137"/>
      <c r="AT371" s="137"/>
      <c r="AU371" s="137"/>
      <c r="AV371" s="137"/>
      <c r="AW371" s="137"/>
      <c r="AX371" s="137"/>
      <c r="AY371" s="137"/>
      <c r="AZ371" s="137"/>
      <c r="BA371" s="137"/>
      <c r="BB371" s="137"/>
      <c r="BC371" s="137"/>
      <c r="BD371" s="137"/>
      <c r="BE371" s="137"/>
      <c r="BF371" s="137"/>
    </row>
    <row r="372" spans="1:58" s="346" customFormat="1" ht="32.25" customHeight="1" thickBot="1">
      <c r="A372" s="214"/>
      <c r="B372" s="215"/>
      <c r="C372" s="216"/>
      <c r="D372" s="217"/>
      <c r="E372" s="251">
        <v>15</v>
      </c>
      <c r="F372" s="884" t="s">
        <v>527</v>
      </c>
      <c r="G372" s="885"/>
      <c r="H372" s="519">
        <v>4</v>
      </c>
      <c r="I372" s="209">
        <f t="shared" si="10"/>
        <v>0</v>
      </c>
      <c r="J372" s="220">
        <f t="shared" si="11"/>
        <v>0</v>
      </c>
      <c r="K372" s="253">
        <f t="shared" si="12"/>
        <v>0</v>
      </c>
      <c r="L372" s="246" t="s">
        <v>528</v>
      </c>
      <c r="M372" s="158"/>
      <c r="N372" s="137"/>
      <c r="O372" s="800" t="s">
        <v>529</v>
      </c>
      <c r="P372" s="800"/>
      <c r="Q372" s="800"/>
      <c r="R372" s="800"/>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84"/>
      <c r="AO372" s="184"/>
      <c r="AP372" s="184"/>
      <c r="AQ372" s="184"/>
      <c r="AR372" s="184"/>
      <c r="AS372" s="184"/>
      <c r="AT372" s="184"/>
      <c r="AU372" s="184"/>
      <c r="AV372" s="184"/>
      <c r="AW372" s="184"/>
      <c r="AX372" s="137"/>
      <c r="AY372" s="137"/>
      <c r="AZ372" s="137"/>
      <c r="BA372" s="137"/>
      <c r="BB372" s="137"/>
      <c r="BC372" s="137"/>
      <c r="BD372" s="137"/>
      <c r="BE372" s="137"/>
      <c r="BF372" s="137"/>
    </row>
    <row r="373" spans="1:58" s="185" customFormat="1" ht="15.75" thickBot="1">
      <c r="A373" s="193"/>
      <c r="B373" s="194"/>
      <c r="C373" s="194"/>
      <c r="D373" s="551" t="s">
        <v>530</v>
      </c>
      <c r="E373" s="637"/>
      <c r="F373" s="638"/>
      <c r="G373" s="639"/>
      <c r="H373" s="640"/>
      <c r="I373" s="571"/>
      <c r="J373" s="344"/>
      <c r="K373" s="641"/>
      <c r="L373" s="833"/>
      <c r="M373" s="834"/>
      <c r="N373" s="137"/>
      <c r="O373" s="138"/>
      <c r="P373" s="184"/>
      <c r="Q373" s="184"/>
      <c r="R373" s="184"/>
      <c r="S373" s="184"/>
      <c r="T373" s="184"/>
      <c r="U373" s="184"/>
      <c r="V373" s="184"/>
      <c r="W373" s="184"/>
      <c r="X373" s="184"/>
      <c r="Y373" s="184"/>
      <c r="Z373" s="184"/>
      <c r="AA373" s="184"/>
      <c r="AB373" s="184"/>
      <c r="AC373" s="184"/>
      <c r="AD373" s="184"/>
      <c r="AE373" s="184"/>
      <c r="AF373" s="184"/>
      <c r="AG373" s="137"/>
      <c r="AH373" s="137"/>
      <c r="AI373" s="184"/>
      <c r="AJ373" s="184"/>
      <c r="AK373" s="184"/>
      <c r="AL373" s="184"/>
      <c r="AM373" s="184"/>
      <c r="AN373" s="184"/>
      <c r="AO373" s="184"/>
      <c r="AP373" s="184"/>
      <c r="AQ373" s="184"/>
      <c r="AR373" s="184"/>
      <c r="AS373" s="184"/>
      <c r="AT373" s="184"/>
      <c r="AU373" s="184"/>
      <c r="AV373" s="184"/>
      <c r="AW373" s="184"/>
      <c r="AX373" s="184"/>
      <c r="AY373" s="184"/>
      <c r="AZ373" s="184"/>
      <c r="BA373" s="184"/>
      <c r="BB373" s="184"/>
      <c r="BC373" s="184"/>
      <c r="BD373" s="184"/>
      <c r="BE373" s="184"/>
      <c r="BF373" s="184"/>
    </row>
    <row r="374" spans="1:58" s="185" customFormat="1" ht="21.75" customHeight="1">
      <c r="A374" s="287"/>
      <c r="B374" s="288"/>
      <c r="C374" s="288"/>
      <c r="D374" s="289"/>
      <c r="E374" s="642">
        <v>16</v>
      </c>
      <c r="F374" s="860" t="s">
        <v>531</v>
      </c>
      <c r="G374" s="861"/>
      <c r="H374" s="643"/>
      <c r="I374" s="272"/>
      <c r="J374" s="273"/>
      <c r="K374" s="440"/>
      <c r="L374" s="779" t="s">
        <v>311</v>
      </c>
      <c r="M374" s="644"/>
      <c r="N374" s="184"/>
      <c r="O374" s="837" t="s">
        <v>532</v>
      </c>
      <c r="P374" s="837"/>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c r="AS374" s="184"/>
      <c r="AT374" s="184"/>
      <c r="AU374" s="184"/>
      <c r="AV374" s="184"/>
      <c r="AW374" s="184"/>
      <c r="AX374" s="184"/>
      <c r="AY374" s="184"/>
      <c r="AZ374" s="184"/>
      <c r="BA374" s="184"/>
      <c r="BB374" s="184"/>
      <c r="BC374" s="184"/>
      <c r="BD374" s="184"/>
      <c r="BE374" s="184"/>
      <c r="BF374" s="184"/>
    </row>
    <row r="375" spans="1:58" s="185" customFormat="1" ht="15">
      <c r="A375" s="311"/>
      <c r="B375" s="312"/>
      <c r="C375" s="313"/>
      <c r="D375" s="314"/>
      <c r="E375" s="295" t="s">
        <v>155</v>
      </c>
      <c r="F375" s="798" t="s">
        <v>533</v>
      </c>
      <c r="G375" s="799"/>
      <c r="H375" s="645">
        <v>1</v>
      </c>
      <c r="I375" s="297">
        <f>IF(AND(OR(A375="x", A375="p"),NOT(B375="n")),H375,0)</f>
        <v>0</v>
      </c>
      <c r="J375" s="632">
        <f>IF(OR(D375="m", C375="y"),H375,0)</f>
        <v>0</v>
      </c>
      <c r="K375" s="646">
        <f t="shared" ref="K375:K385" si="13">IF(AND(J375&gt;0,C375="y"),H375,0)</f>
        <v>0</v>
      </c>
      <c r="L375" s="881"/>
      <c r="M375" s="647"/>
      <c r="N375" s="184"/>
      <c r="O375" s="837" t="s">
        <v>534</v>
      </c>
      <c r="P375" s="837"/>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c r="AS375" s="184"/>
      <c r="AT375" s="184"/>
      <c r="AU375" s="184"/>
      <c r="AV375" s="184"/>
      <c r="AW375" s="184"/>
      <c r="AX375" s="184"/>
      <c r="AY375" s="184"/>
      <c r="AZ375" s="184"/>
      <c r="BA375" s="184"/>
      <c r="BB375" s="184"/>
      <c r="BC375" s="184"/>
      <c r="BD375" s="184"/>
      <c r="BE375" s="184"/>
      <c r="BF375" s="184"/>
    </row>
    <row r="376" spans="1:58" s="185" customFormat="1" ht="15">
      <c r="A376" s="311"/>
      <c r="B376" s="312"/>
      <c r="C376" s="313"/>
      <c r="D376" s="314"/>
      <c r="E376" s="295" t="s">
        <v>157</v>
      </c>
      <c r="F376" s="798" t="s">
        <v>535</v>
      </c>
      <c r="G376" s="799"/>
      <c r="H376" s="648">
        <v>1</v>
      </c>
      <c r="I376" s="300">
        <f>IF(AND(OR(A376="x", A376="p"),NOT(B376="n")),H376,0)</f>
        <v>0</v>
      </c>
      <c r="J376" s="633">
        <f>IF(OR(D376="m", C376="y"),H376,0)</f>
        <v>0</v>
      </c>
      <c r="K376" s="646">
        <f t="shared" si="13"/>
        <v>0</v>
      </c>
      <c r="L376" s="881"/>
      <c r="M376" s="649"/>
      <c r="N376" s="184"/>
      <c r="O376" s="837" t="s">
        <v>536</v>
      </c>
      <c r="P376" s="837"/>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c r="AS376" s="184"/>
      <c r="AT376" s="184"/>
      <c r="AU376" s="184"/>
      <c r="AV376" s="184"/>
      <c r="AW376" s="184"/>
      <c r="AX376" s="184"/>
      <c r="AY376" s="184"/>
      <c r="AZ376" s="184"/>
      <c r="BA376" s="184"/>
      <c r="BB376" s="184"/>
      <c r="BC376" s="184"/>
      <c r="BD376" s="184"/>
      <c r="BE376" s="184"/>
      <c r="BF376" s="184"/>
    </row>
    <row r="377" spans="1:58" s="185" customFormat="1" ht="15">
      <c r="A377" s="203"/>
      <c r="B377" s="204"/>
      <c r="C377" s="205"/>
      <c r="D377" s="206"/>
      <c r="E377" s="295" t="s">
        <v>160</v>
      </c>
      <c r="F377" s="798" t="s">
        <v>537</v>
      </c>
      <c r="G377" s="799"/>
      <c r="H377" s="648">
        <v>1</v>
      </c>
      <c r="I377" s="300">
        <f>IF(AND(OR(A377="x", A377="p"),NOT(B377="n")),H377,0)</f>
        <v>0</v>
      </c>
      <c r="J377" s="633">
        <f>IF(OR(D377="m", C377="y"),H377,0)</f>
        <v>0</v>
      </c>
      <c r="K377" s="646">
        <f t="shared" si="13"/>
        <v>0</v>
      </c>
      <c r="L377" s="881"/>
      <c r="M377" s="647"/>
      <c r="N377" s="184"/>
      <c r="O377" s="837" t="s">
        <v>538</v>
      </c>
      <c r="P377" s="837"/>
      <c r="Q377" s="837"/>
      <c r="R377" s="837"/>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c r="AS377" s="184"/>
      <c r="AT377" s="184"/>
      <c r="AU377" s="184"/>
      <c r="AV377" s="184"/>
      <c r="AW377" s="184"/>
      <c r="AX377" s="184"/>
      <c r="AY377" s="184"/>
      <c r="AZ377" s="184"/>
      <c r="BA377" s="184"/>
      <c r="BB377" s="184"/>
      <c r="BC377" s="184"/>
      <c r="BD377" s="184"/>
      <c r="BE377" s="184"/>
      <c r="BF377" s="184"/>
    </row>
    <row r="378" spans="1:58" s="185" customFormat="1" ht="15">
      <c r="A378" s="237"/>
      <c r="B378" s="238"/>
      <c r="C378" s="239"/>
      <c r="D378" s="240"/>
      <c r="E378" s="462" t="s">
        <v>169</v>
      </c>
      <c r="F378" s="882" t="s">
        <v>539</v>
      </c>
      <c r="G378" s="883"/>
      <c r="H378" s="650">
        <v>1</v>
      </c>
      <c r="I378" s="308">
        <f>IF(AND(OR(A378="x", A378="p"),NOT(B378="n")),H378,0)</f>
        <v>0</v>
      </c>
      <c r="J378" s="608">
        <f>IF(OR(D378="m", C378="y"),H378,0)</f>
        <v>0</v>
      </c>
      <c r="K378" s="651">
        <f t="shared" si="13"/>
        <v>0</v>
      </c>
      <c r="L378" s="838"/>
      <c r="M378" s="652"/>
      <c r="N378" s="184"/>
      <c r="O378" s="770"/>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c r="AS378" s="184"/>
      <c r="AT378" s="184"/>
      <c r="AU378" s="184"/>
      <c r="AV378" s="184"/>
      <c r="AW378" s="184"/>
      <c r="AX378" s="184"/>
      <c r="AY378" s="184"/>
      <c r="AZ378" s="184"/>
      <c r="BA378" s="184"/>
      <c r="BB378" s="184"/>
      <c r="BC378" s="184"/>
      <c r="BD378" s="184"/>
      <c r="BE378" s="184"/>
      <c r="BF378" s="184"/>
    </row>
    <row r="379" spans="1:58" s="185" customFormat="1" ht="33" customHeight="1">
      <c r="A379" s="287"/>
      <c r="B379" s="288"/>
      <c r="C379" s="288"/>
      <c r="D379" s="289"/>
      <c r="E379" s="290">
        <v>17</v>
      </c>
      <c r="F379" s="879" t="s">
        <v>540</v>
      </c>
      <c r="G379" s="880"/>
      <c r="H379" s="643"/>
      <c r="I379" s="243"/>
      <c r="J379" s="210"/>
      <c r="K379" s="653"/>
      <c r="L379" s="779" t="s">
        <v>311</v>
      </c>
      <c r="M379" s="65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c r="AS379" s="184"/>
      <c r="AT379" s="184"/>
      <c r="AU379" s="184"/>
      <c r="AV379" s="184"/>
      <c r="AW379" s="184"/>
      <c r="AX379" s="184"/>
      <c r="AY379" s="184"/>
      <c r="AZ379" s="184"/>
      <c r="BA379" s="184"/>
      <c r="BB379" s="184"/>
      <c r="BC379" s="184"/>
      <c r="BD379" s="184"/>
      <c r="BE379" s="184"/>
      <c r="BF379" s="184"/>
    </row>
    <row r="380" spans="1:58" s="185" customFormat="1" ht="15">
      <c r="A380" s="311"/>
      <c r="B380" s="312"/>
      <c r="C380" s="313"/>
      <c r="D380" s="314"/>
      <c r="E380" s="295" t="s">
        <v>155</v>
      </c>
      <c r="F380" s="798" t="s">
        <v>533</v>
      </c>
      <c r="G380" s="799"/>
      <c r="H380" s="645">
        <v>1</v>
      </c>
      <c r="I380" s="297">
        <f>IF(AND(OR(A380="x", A380="p"),NOT(B380="n")),H380,0)</f>
        <v>0</v>
      </c>
      <c r="J380" s="632">
        <f>IF(OR(D380="m", C380="y"),H380,0)</f>
        <v>0</v>
      </c>
      <c r="K380" s="646">
        <f>IF(AND(J380&gt;0,C380="y"),H380,0)</f>
        <v>0</v>
      </c>
      <c r="L380" s="881"/>
      <c r="M380" s="647"/>
      <c r="N380" s="184"/>
      <c r="O380" s="837" t="s">
        <v>541</v>
      </c>
      <c r="P380" s="837"/>
      <c r="Q380" s="837"/>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c r="AS380" s="184"/>
      <c r="AT380" s="184"/>
      <c r="AU380" s="184"/>
      <c r="AV380" s="184"/>
      <c r="AW380" s="184"/>
      <c r="AX380" s="184"/>
      <c r="AY380" s="184"/>
      <c r="AZ380" s="184"/>
      <c r="BA380" s="184"/>
      <c r="BB380" s="184"/>
      <c r="BC380" s="184"/>
      <c r="BD380" s="184"/>
      <c r="BE380" s="184"/>
      <c r="BF380" s="184"/>
    </row>
    <row r="381" spans="1:58" s="185" customFormat="1" ht="15">
      <c r="A381" s="311"/>
      <c r="B381" s="312"/>
      <c r="C381" s="313"/>
      <c r="D381" s="314"/>
      <c r="E381" s="295" t="s">
        <v>157</v>
      </c>
      <c r="F381" s="798" t="s">
        <v>535</v>
      </c>
      <c r="G381" s="799"/>
      <c r="H381" s="648">
        <v>1</v>
      </c>
      <c r="I381" s="300">
        <f>IF(AND(OR(A381="x", A381="p"),NOT(B381="n")),H381,0)</f>
        <v>0</v>
      </c>
      <c r="J381" s="633">
        <f>IF(OR(D381="m", C381="y"),H381,0)</f>
        <v>0</v>
      </c>
      <c r="K381" s="646">
        <f>IF(AND(J381&gt;0,C381="y"),H381,0)</f>
        <v>0</v>
      </c>
      <c r="L381" s="881"/>
      <c r="M381" s="649"/>
      <c r="N381" s="184"/>
      <c r="O381" s="837" t="s">
        <v>536</v>
      </c>
      <c r="P381" s="837"/>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c r="AS381" s="184"/>
      <c r="AT381" s="184"/>
      <c r="AU381" s="184"/>
      <c r="AV381" s="184"/>
      <c r="AW381" s="184"/>
      <c r="AX381" s="184"/>
      <c r="AY381" s="184"/>
      <c r="AZ381" s="184"/>
      <c r="BA381" s="184"/>
      <c r="BB381" s="184"/>
      <c r="BC381" s="184"/>
      <c r="BD381" s="184"/>
      <c r="BE381" s="184"/>
      <c r="BF381" s="184"/>
    </row>
    <row r="382" spans="1:58" s="185" customFormat="1" ht="15">
      <c r="A382" s="203"/>
      <c r="B382" s="204"/>
      <c r="C382" s="205"/>
      <c r="D382" s="206"/>
      <c r="E382" s="295" t="s">
        <v>160</v>
      </c>
      <c r="F382" s="798" t="s">
        <v>537</v>
      </c>
      <c r="G382" s="799"/>
      <c r="H382" s="648">
        <v>1</v>
      </c>
      <c r="I382" s="300">
        <f>IF(AND(OR(A382="x", A382="p"),NOT(B382="n")),H382,0)</f>
        <v>0</v>
      </c>
      <c r="J382" s="633">
        <f>IF(OR(D382="m", C382="y"),H382,0)</f>
        <v>0</v>
      </c>
      <c r="K382" s="646">
        <f>IF(AND(J382&gt;0,C382="y"),H382,0)</f>
        <v>0</v>
      </c>
      <c r="L382" s="881"/>
      <c r="M382" s="647"/>
      <c r="N382" s="184"/>
      <c r="O382" s="837" t="s">
        <v>538</v>
      </c>
      <c r="P382" s="837"/>
      <c r="Q382" s="837"/>
      <c r="R382" s="837"/>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c r="AS382" s="184"/>
      <c r="AT382" s="184"/>
      <c r="AU382" s="184"/>
      <c r="AV382" s="184"/>
      <c r="AW382" s="184"/>
      <c r="AX382" s="184"/>
      <c r="AY382" s="184"/>
      <c r="AZ382" s="184"/>
      <c r="BA382" s="184"/>
      <c r="BB382" s="184"/>
      <c r="BC382" s="184"/>
      <c r="BD382" s="184"/>
      <c r="BE382" s="184"/>
      <c r="BF382" s="184"/>
    </row>
    <row r="383" spans="1:58" s="185" customFormat="1" ht="15">
      <c r="A383" s="237"/>
      <c r="B383" s="238"/>
      <c r="C383" s="239"/>
      <c r="D383" s="240"/>
      <c r="E383" s="462" t="s">
        <v>169</v>
      </c>
      <c r="F383" s="882" t="s">
        <v>539</v>
      </c>
      <c r="G383" s="883"/>
      <c r="H383" s="371">
        <v>1</v>
      </c>
      <c r="I383" s="308">
        <f>IF(AND(OR(A383="x", A383="p"),NOT(B383="n")),H383,0)</f>
        <v>0</v>
      </c>
      <c r="J383" s="231">
        <f>IF(OR(D383="m", C383="y"),H383,0)</f>
        <v>0</v>
      </c>
      <c r="K383" s="653">
        <f>IF(AND(J383&gt;0,C383="y"),H383,0)</f>
        <v>0</v>
      </c>
      <c r="L383" s="838"/>
      <c r="M383" s="652"/>
      <c r="N383" s="184"/>
      <c r="O383" s="770"/>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c r="AS383" s="184"/>
      <c r="AT383" s="184"/>
      <c r="AU383" s="184"/>
      <c r="AV383" s="184"/>
      <c r="AW383" s="184"/>
      <c r="AX383" s="184"/>
      <c r="AY383" s="184"/>
      <c r="AZ383" s="184"/>
      <c r="BA383" s="184"/>
      <c r="BB383" s="184"/>
      <c r="BC383" s="184"/>
      <c r="BD383" s="184"/>
      <c r="BE383" s="184"/>
      <c r="BF383" s="184"/>
    </row>
    <row r="384" spans="1:58" s="185" customFormat="1" ht="24" customHeight="1">
      <c r="A384" s="214"/>
      <c r="B384" s="215"/>
      <c r="C384" s="216"/>
      <c r="D384" s="217"/>
      <c r="E384" s="655">
        <v>18</v>
      </c>
      <c r="F384" s="851" t="s">
        <v>542</v>
      </c>
      <c r="G384" s="852"/>
      <c r="H384" s="219">
        <v>1</v>
      </c>
      <c r="I384" s="297">
        <f>IF(AND(OR(A384="x", A384="p"),NOT(B384="n")),H384,0)</f>
        <v>0</v>
      </c>
      <c r="J384" s="633">
        <f>IF(OR(D384="m", C384="y"),H384,0)</f>
        <v>0</v>
      </c>
      <c r="K384" s="656">
        <f>IF(AND(J384&gt;0,C384="y"),H384,0)</f>
        <v>0</v>
      </c>
      <c r="L384" s="757" t="s">
        <v>311</v>
      </c>
      <c r="M384" s="223"/>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c r="AS384" s="184"/>
      <c r="AT384" s="184"/>
      <c r="AU384" s="184"/>
      <c r="AV384" s="184"/>
      <c r="AW384" s="184"/>
      <c r="AX384" s="184"/>
      <c r="AY384" s="184"/>
      <c r="AZ384" s="184"/>
      <c r="BA384" s="184"/>
      <c r="BB384" s="184"/>
      <c r="BC384" s="184"/>
      <c r="BD384" s="184"/>
      <c r="BE384" s="184"/>
      <c r="BF384" s="184"/>
    </row>
    <row r="385" spans="1:58" s="185" customFormat="1" ht="24" customHeight="1">
      <c r="A385" s="214"/>
      <c r="B385" s="215"/>
      <c r="C385" s="216"/>
      <c r="D385" s="217"/>
      <c r="E385" s="655">
        <v>19</v>
      </c>
      <c r="F385" s="877" t="s">
        <v>543</v>
      </c>
      <c r="G385" s="878"/>
      <c r="H385" s="219">
        <v>2</v>
      </c>
      <c r="I385" s="209">
        <f>IF(AND(OR(A385="x", A385="p"),NOT(B385="n"), H385&gt;=2, H385&lt;=3),H385,0)</f>
        <v>0</v>
      </c>
      <c r="J385" s="220">
        <f>IF(AND(OR(D385="m", C385="y"), H385&gt;=2, H385&lt;=3),H385,0)</f>
        <v>0</v>
      </c>
      <c r="K385" s="656">
        <f t="shared" si="13"/>
        <v>0</v>
      </c>
      <c r="L385" s="757" t="s">
        <v>311</v>
      </c>
      <c r="M385" s="223"/>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c r="AS385" s="184"/>
      <c r="AT385" s="184"/>
      <c r="AU385" s="184"/>
      <c r="AV385" s="184"/>
      <c r="AW385" s="184"/>
      <c r="AX385" s="184"/>
      <c r="AY385" s="184"/>
      <c r="AZ385" s="184"/>
      <c r="BA385" s="184"/>
      <c r="BB385" s="184"/>
      <c r="BC385" s="184"/>
      <c r="BD385" s="184"/>
      <c r="BE385" s="184"/>
      <c r="BF385" s="184"/>
    </row>
    <row r="386" spans="1:58" s="185" customFormat="1" ht="15">
      <c r="A386" s="347"/>
      <c r="B386" s="348"/>
      <c r="C386" s="348"/>
      <c r="D386" s="349"/>
      <c r="E386" s="657">
        <v>20</v>
      </c>
      <c r="F386" s="805" t="s">
        <v>544</v>
      </c>
      <c r="G386" s="806"/>
      <c r="H386" s="208"/>
      <c r="I386" s="243"/>
      <c r="J386" s="210"/>
      <c r="K386" s="316"/>
      <c r="L386" s="807" t="s">
        <v>699</v>
      </c>
      <c r="M386" s="7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c r="AS386" s="184"/>
      <c r="AT386" s="184"/>
      <c r="AU386" s="184"/>
      <c r="AV386" s="184"/>
      <c r="AW386" s="184"/>
      <c r="AX386" s="184"/>
      <c r="AY386" s="184"/>
      <c r="AZ386" s="184"/>
      <c r="BA386" s="184"/>
      <c r="BB386" s="184"/>
      <c r="BC386" s="184"/>
      <c r="BD386" s="184"/>
      <c r="BE386" s="184"/>
      <c r="BF386" s="184"/>
    </row>
    <row r="387" spans="1:58" s="185" customFormat="1" ht="15">
      <c r="A387" s="291"/>
      <c r="B387" s="292"/>
      <c r="C387" s="293"/>
      <c r="D387" s="294"/>
      <c r="E387" s="555" t="s">
        <v>155</v>
      </c>
      <c r="F387" s="798" t="s">
        <v>545</v>
      </c>
      <c r="G387" s="799"/>
      <c r="H387" s="208">
        <v>1</v>
      </c>
      <c r="I387" s="243">
        <f>IF(AND(OR(A387="x", A387="p"),NOT(OR(B387="n", A388="x", A388="p", A389="x", A389="p", A390="x", A390="p"))),H387,0)</f>
        <v>0</v>
      </c>
      <c r="J387" s="265">
        <f>IF(AND(OR(D387="m", C387="y"),NOT(OR(D388="m",C388="y",D389="m",C389="y",D390="m",C390="y"))),H387,0)</f>
        <v>0</v>
      </c>
      <c r="K387" s="253">
        <f t="shared" ref="K387:K395" si="14">IF(AND(J387&gt;0,C387="y"),H387,0)</f>
        <v>0</v>
      </c>
      <c r="L387" s="807"/>
      <c r="M387" s="784"/>
      <c r="N387" s="184"/>
      <c r="O387" s="837" t="s">
        <v>532</v>
      </c>
      <c r="P387" s="837"/>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c r="AS387" s="184"/>
      <c r="AT387" s="184"/>
      <c r="AU387" s="184"/>
      <c r="AV387" s="184"/>
      <c r="AW387" s="184"/>
      <c r="AX387" s="184"/>
      <c r="AY387" s="184"/>
      <c r="AZ387" s="184"/>
      <c r="BA387" s="184"/>
      <c r="BB387" s="184"/>
      <c r="BC387" s="184"/>
      <c r="BD387" s="184"/>
      <c r="BE387" s="184"/>
      <c r="BF387" s="184"/>
    </row>
    <row r="388" spans="1:58" s="185" customFormat="1" ht="25.5" customHeight="1">
      <c r="A388" s="311"/>
      <c r="B388" s="312"/>
      <c r="C388" s="313"/>
      <c r="D388" s="314"/>
      <c r="E388" s="555" t="s">
        <v>157</v>
      </c>
      <c r="F388" s="798" t="s">
        <v>546</v>
      </c>
      <c r="G388" s="799"/>
      <c r="H388" s="299">
        <v>2</v>
      </c>
      <c r="I388" s="300">
        <f>IF(AND(OR(A388="x", A388="p"),NOT(OR(B388="n", A387="x", A387="p", A389="x", A389="p", A390="x", A390="p"))),H388,0)</f>
        <v>0</v>
      </c>
      <c r="J388" s="301">
        <f>IF(AND(OR(D388="m", C388="y"),NOT(OR(D387="m",C387="y",D389="m",C389="y",D390="m",C390="y"))),H388,0)</f>
        <v>0</v>
      </c>
      <c r="K388" s="253">
        <f t="shared" si="14"/>
        <v>0</v>
      </c>
      <c r="L388" s="807"/>
      <c r="M388" s="784"/>
      <c r="N388" s="184"/>
      <c r="O388" s="837" t="s">
        <v>534</v>
      </c>
      <c r="P388" s="837"/>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c r="AS388" s="184"/>
      <c r="AT388" s="184"/>
      <c r="AU388" s="184"/>
      <c r="AV388" s="184"/>
      <c r="AW388" s="184"/>
      <c r="AX388" s="184"/>
      <c r="AY388" s="184"/>
      <c r="AZ388" s="184"/>
      <c r="BA388" s="184"/>
      <c r="BB388" s="184"/>
      <c r="BC388" s="184"/>
      <c r="BD388" s="184"/>
      <c r="BE388" s="184"/>
      <c r="BF388" s="184"/>
    </row>
    <row r="389" spans="1:58" s="185" customFormat="1" ht="15" customHeight="1">
      <c r="A389" s="311"/>
      <c r="B389" s="312"/>
      <c r="C389" s="313"/>
      <c r="D389" s="314"/>
      <c r="E389" s="555" t="s">
        <v>160</v>
      </c>
      <c r="F389" s="798" t="s">
        <v>547</v>
      </c>
      <c r="G389" s="799"/>
      <c r="H389" s="299">
        <v>3</v>
      </c>
      <c r="I389" s="300">
        <f>IF(AND(OR(A389="x", A389="p"),NOT(OR(B389="n", A388="x", A388="p", A390="x", A390="p", A387="x", A387="p"))),H389,0)</f>
        <v>0</v>
      </c>
      <c r="J389" s="301">
        <f>IF(AND(OR(D389="m", C389="y"),NOT(OR(D388="m",C388="y",D387="m",C387="y",D390="m",C390="y"))),H389,0)</f>
        <v>0</v>
      </c>
      <c r="K389" s="253">
        <f t="shared" si="14"/>
        <v>0</v>
      </c>
      <c r="L389" s="807"/>
      <c r="M389" s="784"/>
      <c r="N389" s="184"/>
      <c r="O389" s="837" t="s">
        <v>541</v>
      </c>
      <c r="P389" s="837"/>
      <c r="Q389" s="837"/>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c r="AS389" s="184"/>
      <c r="AT389" s="184"/>
      <c r="AU389" s="184"/>
      <c r="AV389" s="184"/>
      <c r="AW389" s="184"/>
      <c r="AX389" s="184"/>
      <c r="AY389" s="184"/>
      <c r="AZ389" s="184"/>
      <c r="BA389" s="184"/>
      <c r="BB389" s="184"/>
      <c r="BC389" s="184"/>
      <c r="BD389" s="184"/>
      <c r="BE389" s="184"/>
      <c r="BF389" s="184"/>
    </row>
    <row r="390" spans="1:58" s="185" customFormat="1" ht="15">
      <c r="A390" s="237"/>
      <c r="B390" s="238"/>
      <c r="C390" s="239"/>
      <c r="D390" s="240"/>
      <c r="E390" s="375" t="s">
        <v>169</v>
      </c>
      <c r="F390" s="875" t="s">
        <v>548</v>
      </c>
      <c r="G390" s="876"/>
      <c r="H390" s="242">
        <v>4</v>
      </c>
      <c r="I390" s="243">
        <f>IF(AND(OR(A390="x", A390="p"),NOT(OR(B390="n", A389="x", A389="p", A387="x", A387="p", A388="x", A388="p"))),H390,0)</f>
        <v>0</v>
      </c>
      <c r="J390" s="265">
        <f>IF(AND(OR(D390="m", C390="y"),NOT(OR(D387="m",C387="y",D388="m",C388="y",D389="m",C389="y"))),H390,0)</f>
        <v>0</v>
      </c>
      <c r="K390" s="211">
        <f t="shared" si="14"/>
        <v>0</v>
      </c>
      <c r="L390" s="807"/>
      <c r="M390" s="784"/>
      <c r="N390" s="184"/>
      <c r="O390" s="202"/>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c r="AS390" s="184"/>
      <c r="AT390" s="184"/>
      <c r="AU390" s="184"/>
      <c r="AV390" s="184"/>
      <c r="AW390" s="184"/>
      <c r="AX390" s="184"/>
      <c r="AY390" s="184"/>
      <c r="AZ390" s="184"/>
      <c r="BA390" s="184"/>
      <c r="BB390" s="184"/>
      <c r="BC390" s="184"/>
      <c r="BD390" s="184"/>
      <c r="BE390" s="184"/>
      <c r="BF390" s="184"/>
    </row>
    <row r="391" spans="1:58" s="185" customFormat="1" ht="39.75" customHeight="1">
      <c r="A391" s="353"/>
      <c r="B391" s="354"/>
      <c r="C391" s="355"/>
      <c r="D391" s="356"/>
      <c r="E391" s="658">
        <v>21</v>
      </c>
      <c r="F391" s="805" t="s">
        <v>549</v>
      </c>
      <c r="G391" s="806"/>
      <c r="H391" s="271">
        <v>2</v>
      </c>
      <c r="I391" s="209">
        <f>IF(AND(OR(A391="x", A391="p"),NOT(B391="n")),H391,0)</f>
        <v>0</v>
      </c>
      <c r="J391" s="220">
        <f>IF(OR(D391="m", C391="y"),H391,0)</f>
        <v>0</v>
      </c>
      <c r="K391" s="221">
        <f t="shared" si="14"/>
        <v>0</v>
      </c>
      <c r="L391" s="246" t="s">
        <v>311</v>
      </c>
      <c r="M391" s="275"/>
      <c r="N391" s="184"/>
      <c r="O391" s="770"/>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37"/>
      <c r="AO391" s="137"/>
      <c r="AP391" s="137"/>
      <c r="AQ391" s="137"/>
      <c r="AR391" s="137"/>
      <c r="AS391" s="137"/>
      <c r="AT391" s="137"/>
      <c r="AU391" s="137"/>
      <c r="AV391" s="137"/>
      <c r="AW391" s="137"/>
      <c r="AX391" s="184"/>
      <c r="AY391" s="184"/>
      <c r="AZ391" s="184"/>
      <c r="BA391" s="184"/>
      <c r="BB391" s="184"/>
      <c r="BC391" s="184"/>
      <c r="BD391" s="184"/>
      <c r="BE391" s="184"/>
      <c r="BF391" s="184"/>
    </row>
    <row r="392" spans="1:58" ht="29.25" customHeight="1">
      <c r="A392" s="214"/>
      <c r="B392" s="215"/>
      <c r="C392" s="216"/>
      <c r="D392" s="217"/>
      <c r="E392" s="655">
        <v>22</v>
      </c>
      <c r="F392" s="774" t="s">
        <v>550</v>
      </c>
      <c r="G392" s="775"/>
      <c r="H392" s="519">
        <v>1</v>
      </c>
      <c r="I392" s="209">
        <f>IF(AND(OR(A392="x", A392="p"),NOT(B392="n")),H392,0)</f>
        <v>0</v>
      </c>
      <c r="J392" s="220">
        <f>IF(OR(D392="m", C392="y"),H392,0)</f>
        <v>0</v>
      </c>
      <c r="K392" s="253">
        <f t="shared" si="14"/>
        <v>0</v>
      </c>
      <c r="L392" s="246" t="s">
        <v>311</v>
      </c>
      <c r="M392" s="223"/>
      <c r="N392" s="184"/>
      <c r="O392" s="202"/>
      <c r="AG392" s="184"/>
      <c r="AH392" s="184"/>
    </row>
    <row r="393" spans="1:58" ht="15">
      <c r="A393" s="214"/>
      <c r="B393" s="215"/>
      <c r="C393" s="216"/>
      <c r="D393" s="217"/>
      <c r="E393" s="655">
        <v>23</v>
      </c>
      <c r="F393" s="774" t="s">
        <v>551</v>
      </c>
      <c r="G393" s="775"/>
      <c r="H393" s="519">
        <v>2</v>
      </c>
      <c r="I393" s="209">
        <f>IF(AND(OR(A393="x", A393="p"),NOT(B393="n")),H393,0)</f>
        <v>0</v>
      </c>
      <c r="J393" s="220">
        <f>IF(OR(D393="m", C393="y"),H393,0)</f>
        <v>0</v>
      </c>
      <c r="K393" s="253">
        <f t="shared" si="14"/>
        <v>0</v>
      </c>
      <c r="L393" s="246" t="s">
        <v>88</v>
      </c>
      <c r="M393" s="223"/>
      <c r="O393" s="800" t="s">
        <v>552</v>
      </c>
      <c r="P393" s="800"/>
      <c r="AN393" s="184"/>
      <c r="AO393" s="184"/>
      <c r="AP393" s="184"/>
      <c r="AQ393" s="184"/>
      <c r="AR393" s="184"/>
      <c r="AS393" s="184"/>
      <c r="AT393" s="184"/>
      <c r="AU393" s="184"/>
      <c r="AV393" s="184"/>
      <c r="AW393" s="184"/>
    </row>
    <row r="394" spans="1:58" s="185" customFormat="1" ht="15">
      <c r="A394" s="214"/>
      <c r="B394" s="215"/>
      <c r="C394" s="216"/>
      <c r="D394" s="217"/>
      <c r="E394" s="655">
        <v>24</v>
      </c>
      <c r="F394" s="774" t="s">
        <v>553</v>
      </c>
      <c r="G394" s="775"/>
      <c r="H394" s="519">
        <v>2</v>
      </c>
      <c r="I394" s="209">
        <f>IF(AND(OR(A394="x", A394="p"),NOT(B394="n")),H394,0)</f>
        <v>0</v>
      </c>
      <c r="J394" s="220">
        <f>IF(OR(D394="m", C394="y"),H394,0)</f>
        <v>0</v>
      </c>
      <c r="K394" s="221">
        <f t="shared" si="14"/>
        <v>0</v>
      </c>
      <c r="L394" s="246" t="s">
        <v>143</v>
      </c>
      <c r="M394" s="223"/>
      <c r="N394" s="137"/>
      <c r="O394" s="138"/>
      <c r="P394" s="184"/>
      <c r="Q394" s="184"/>
      <c r="R394" s="184"/>
      <c r="S394" s="184"/>
      <c r="T394" s="184"/>
      <c r="U394" s="184"/>
      <c r="V394" s="184"/>
      <c r="W394" s="184"/>
      <c r="X394" s="184"/>
      <c r="Y394" s="184"/>
      <c r="Z394" s="184"/>
      <c r="AA394" s="184"/>
      <c r="AB394" s="184"/>
      <c r="AC394" s="184"/>
      <c r="AD394" s="184"/>
      <c r="AE394" s="184"/>
      <c r="AF394" s="184"/>
      <c r="AG394" s="137"/>
      <c r="AH394" s="137"/>
      <c r="AI394" s="184"/>
      <c r="AJ394" s="184"/>
      <c r="AK394" s="184"/>
      <c r="AL394" s="184"/>
      <c r="AM394" s="184"/>
      <c r="AN394" s="137"/>
      <c r="AO394" s="137"/>
      <c r="AP394" s="137"/>
      <c r="AQ394" s="137"/>
      <c r="AR394" s="137"/>
      <c r="AS394" s="137"/>
      <c r="AT394" s="137"/>
      <c r="AU394" s="137"/>
      <c r="AV394" s="137"/>
      <c r="AW394" s="137"/>
      <c r="AX394" s="184"/>
      <c r="AY394" s="184"/>
      <c r="AZ394" s="184"/>
      <c r="BA394" s="184"/>
      <c r="BB394" s="184"/>
      <c r="BC394" s="184"/>
      <c r="BD394" s="184"/>
      <c r="BE394" s="184"/>
      <c r="BF394" s="184"/>
    </row>
    <row r="395" spans="1:58" ht="29.25" customHeight="1" thickBot="1">
      <c r="A395" s="317"/>
      <c r="B395" s="318"/>
      <c r="C395" s="319"/>
      <c r="D395" s="320"/>
      <c r="E395" s="659">
        <v>25</v>
      </c>
      <c r="F395" s="873" t="s">
        <v>184</v>
      </c>
      <c r="G395" s="874"/>
      <c r="H395" s="380" t="s">
        <v>185</v>
      </c>
      <c r="I395" s="272">
        <f>IF(AND(OR(A395="x", A395="p"),NOT(B395="n"), H395&lt;=7),H395,0)</f>
        <v>0</v>
      </c>
      <c r="J395" s="273">
        <f>IF(AND(OR(D395="m", C395="y"), H395&lt;=7),H395,0)</f>
        <v>0</v>
      </c>
      <c r="K395" s="253">
        <f t="shared" si="14"/>
        <v>0</v>
      </c>
      <c r="L395" s="274" t="s">
        <v>186</v>
      </c>
      <c r="M395" s="275"/>
      <c r="N395" s="184"/>
      <c r="O395" s="202"/>
      <c r="AG395" s="184"/>
      <c r="AH395" s="184"/>
    </row>
    <row r="396" spans="1:58" ht="16.5" thickTop="1" thickBot="1">
      <c r="A396" s="325"/>
      <c r="B396" s="326"/>
      <c r="C396" s="326"/>
      <c r="D396" s="327" t="s">
        <v>554</v>
      </c>
      <c r="E396" s="328"/>
      <c r="F396" s="329"/>
      <c r="G396" s="330"/>
      <c r="H396" s="331"/>
      <c r="I396" s="618">
        <f>SUM(I341:I395)</f>
        <v>0</v>
      </c>
      <c r="J396" s="501">
        <f>SUM(J341:J395)</f>
        <v>0</v>
      </c>
      <c r="K396" s="620">
        <f>SUM(K341:K395)</f>
        <v>0</v>
      </c>
      <c r="L396" s="503"/>
      <c r="M396" s="660"/>
    </row>
    <row r="397" spans="1:58" ht="16.5" customHeight="1" thickTop="1" thickBot="1">
      <c r="A397" s="832" t="s">
        <v>40</v>
      </c>
      <c r="B397" s="832"/>
      <c r="C397" s="832"/>
      <c r="D397" s="832"/>
      <c r="E397" s="832"/>
      <c r="F397" s="832"/>
      <c r="G397" s="832"/>
      <c r="H397" s="832"/>
      <c r="I397" s="832"/>
      <c r="J397" s="832"/>
      <c r="K397" s="832"/>
      <c r="L397" s="832"/>
      <c r="M397" s="832"/>
    </row>
    <row r="398" spans="1:58" ht="15" customHeight="1" thickBot="1">
      <c r="A398" s="817" t="s">
        <v>104</v>
      </c>
      <c r="B398" s="818"/>
      <c r="C398" s="818"/>
      <c r="D398" s="818"/>
      <c r="E398" s="818"/>
      <c r="F398" s="818"/>
      <c r="G398" s="818"/>
      <c r="H398" s="818"/>
      <c r="I398" s="818"/>
      <c r="J398" s="818"/>
      <c r="K398" s="818"/>
      <c r="L398" s="818"/>
      <c r="M398" s="819"/>
    </row>
    <row r="399" spans="1:58" ht="14.25" customHeight="1">
      <c r="A399" s="179"/>
      <c r="B399" s="180"/>
      <c r="C399" s="181"/>
      <c r="D399" s="182"/>
      <c r="E399" s="820" t="s">
        <v>555</v>
      </c>
      <c r="F399" s="820"/>
      <c r="G399" s="821"/>
      <c r="H399" s="864" t="s">
        <v>106</v>
      </c>
      <c r="I399" s="826" t="s">
        <v>107</v>
      </c>
      <c r="J399" s="827"/>
      <c r="K399" s="183"/>
      <c r="L399" s="828" t="s">
        <v>108</v>
      </c>
      <c r="M399" s="830" t="s">
        <v>238</v>
      </c>
      <c r="O399" s="661"/>
      <c r="AN399" s="184"/>
      <c r="AO399" s="184"/>
      <c r="AP399" s="184"/>
      <c r="AQ399" s="184"/>
      <c r="AR399" s="184"/>
      <c r="AS399" s="184"/>
      <c r="AT399" s="184"/>
      <c r="AU399" s="184"/>
      <c r="AV399" s="184"/>
      <c r="AW399" s="184"/>
    </row>
    <row r="400" spans="1:58" s="185" customFormat="1" ht="36.75" customHeight="1" thickBot="1">
      <c r="A400" s="186" t="s">
        <v>110</v>
      </c>
      <c r="B400" s="187" t="s">
        <v>111</v>
      </c>
      <c r="C400" s="188" t="s">
        <v>112</v>
      </c>
      <c r="D400" s="189" t="s">
        <v>113</v>
      </c>
      <c r="E400" s="822"/>
      <c r="F400" s="822"/>
      <c r="G400" s="823"/>
      <c r="H400" s="865"/>
      <c r="I400" s="190" t="s">
        <v>114</v>
      </c>
      <c r="J400" s="191" t="s">
        <v>115</v>
      </c>
      <c r="K400" s="192"/>
      <c r="L400" s="829"/>
      <c r="M400" s="831"/>
      <c r="N400" s="137"/>
      <c r="O400" s="138"/>
      <c r="P400" s="184"/>
      <c r="Q400" s="184"/>
      <c r="R400" s="184"/>
      <c r="S400" s="184"/>
      <c r="T400" s="184"/>
      <c r="U400" s="184"/>
      <c r="V400" s="184"/>
      <c r="W400" s="184"/>
      <c r="X400" s="184"/>
      <c r="Y400" s="184"/>
      <c r="Z400" s="184"/>
      <c r="AA400" s="184"/>
      <c r="AB400" s="184"/>
      <c r="AC400" s="184"/>
      <c r="AD400" s="184"/>
      <c r="AE400" s="184"/>
      <c r="AF400" s="184"/>
      <c r="AG400" s="137"/>
      <c r="AH400" s="137"/>
      <c r="AI400" s="184"/>
      <c r="AJ400" s="184"/>
      <c r="AK400" s="184"/>
      <c r="AL400" s="184"/>
      <c r="AM400" s="184"/>
      <c r="AN400" s="184"/>
      <c r="AO400" s="184"/>
      <c r="AP400" s="184"/>
      <c r="AQ400" s="184"/>
      <c r="AR400" s="184"/>
      <c r="AS400" s="184"/>
      <c r="AT400" s="184"/>
      <c r="AU400" s="184"/>
      <c r="AV400" s="184"/>
      <c r="AW400" s="184"/>
      <c r="AX400" s="184"/>
      <c r="AY400" s="184"/>
      <c r="AZ400" s="184"/>
      <c r="BA400" s="184"/>
      <c r="BB400" s="184"/>
      <c r="BC400" s="184"/>
      <c r="BD400" s="184"/>
      <c r="BE400" s="184"/>
      <c r="BF400" s="184"/>
    </row>
    <row r="401" spans="1:58" s="185" customFormat="1" ht="23.25" customHeight="1" thickBot="1">
      <c r="A401" s="287"/>
      <c r="B401" s="288"/>
      <c r="C401" s="288"/>
      <c r="D401" s="289"/>
      <c r="E401" s="290">
        <v>1</v>
      </c>
      <c r="F401" s="860" t="s">
        <v>556</v>
      </c>
      <c r="G401" s="866"/>
      <c r="H401" s="662" t="s">
        <v>557</v>
      </c>
      <c r="I401" s="867">
        <f>IF(AND(A402="p",F402&gt;0,NOT(B402="n")),IF(F402&lt;2500,MIN(ROUNDDOWN(((2500-F402)/100),0),25),0),0)</f>
        <v>0</v>
      </c>
      <c r="J401" s="869">
        <f>IF(AND(OR(C402="y",D402="m"),F402&gt;0),IF(F402&lt;2500,MIN(ROUNDDOWN(((2500-F402)/100),0),25),0),0)</f>
        <v>0</v>
      </c>
      <c r="K401" s="871">
        <f>IF(AND(OR(C402="y"),F402&gt;0),IF(F402&lt;2500,MIN(ROUNDDOWN(((2500-F402)/100),0),25),0),0)</f>
        <v>0</v>
      </c>
      <c r="L401" s="779" t="s">
        <v>558</v>
      </c>
      <c r="M401" s="783"/>
      <c r="N401" s="184"/>
      <c r="O401" s="202"/>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c r="AS401" s="184"/>
      <c r="AT401" s="184"/>
      <c r="AU401" s="184"/>
      <c r="AV401" s="184"/>
      <c r="AW401" s="184"/>
      <c r="AX401" s="184"/>
      <c r="AY401" s="184"/>
      <c r="AZ401" s="184"/>
      <c r="BA401" s="184"/>
      <c r="BB401" s="184"/>
      <c r="BC401" s="184"/>
      <c r="BD401" s="184"/>
      <c r="BE401" s="184"/>
      <c r="BF401" s="184"/>
    </row>
    <row r="402" spans="1:58" s="185" customFormat="1" ht="15" customHeight="1" thickBot="1">
      <c r="A402" s="291"/>
      <c r="B402" s="292"/>
      <c r="C402" s="293"/>
      <c r="D402" s="294"/>
      <c r="E402" s="663"/>
      <c r="F402" s="235">
        <v>0</v>
      </c>
      <c r="G402" s="664" t="s">
        <v>559</v>
      </c>
      <c r="H402" s="208"/>
      <c r="I402" s="868"/>
      <c r="J402" s="870"/>
      <c r="K402" s="872"/>
      <c r="L402" s="807"/>
      <c r="M402" s="784"/>
      <c r="N402" s="184"/>
      <c r="O402" s="665"/>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c r="AS402" s="184"/>
      <c r="AT402" s="184"/>
      <c r="AU402" s="184"/>
      <c r="AV402" s="184"/>
      <c r="AW402" s="184"/>
      <c r="AX402" s="184"/>
      <c r="AY402" s="184"/>
      <c r="AZ402" s="184"/>
      <c r="BA402" s="184"/>
      <c r="BB402" s="184"/>
      <c r="BC402" s="184"/>
      <c r="BD402" s="184"/>
      <c r="BE402" s="184"/>
      <c r="BF402" s="184"/>
    </row>
    <row r="403" spans="1:58" s="185" customFormat="1" ht="18.75" customHeight="1" thickBot="1">
      <c r="A403" s="193"/>
      <c r="B403" s="194"/>
      <c r="C403" s="194"/>
      <c r="D403" s="195" t="s">
        <v>560</v>
      </c>
      <c r="E403" s="637"/>
      <c r="F403" s="666"/>
      <c r="G403" s="667"/>
      <c r="H403" s="529"/>
      <c r="I403" s="366"/>
      <c r="J403" s="367"/>
      <c r="K403" s="253"/>
      <c r="L403" s="283"/>
      <c r="M403" s="284"/>
      <c r="N403" s="184"/>
      <c r="O403" s="665"/>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c r="AS403" s="184"/>
      <c r="AT403" s="184"/>
      <c r="AU403" s="184"/>
      <c r="AV403" s="184"/>
      <c r="AW403" s="184"/>
      <c r="AX403" s="184"/>
      <c r="AY403" s="184"/>
      <c r="AZ403" s="184"/>
      <c r="BA403" s="184"/>
      <c r="BB403" s="184"/>
      <c r="BC403" s="184"/>
      <c r="BD403" s="184"/>
      <c r="BE403" s="184"/>
      <c r="BF403" s="184"/>
    </row>
    <row r="404" spans="1:58" s="185" customFormat="1" ht="15">
      <c r="A404" s="317"/>
      <c r="B404" s="318"/>
      <c r="C404" s="319"/>
      <c r="D404" s="320"/>
      <c r="E404" s="290">
        <v>2</v>
      </c>
      <c r="F404" s="860" t="s">
        <v>561</v>
      </c>
      <c r="G404" s="861"/>
      <c r="H404" s="668">
        <v>2</v>
      </c>
      <c r="I404" s="209">
        <f>IF(AND(OR(A404="x", A404="p"),NOT(B404="n")),H404,0)</f>
        <v>0</v>
      </c>
      <c r="J404" s="220">
        <f>IF(OR(D404="m", C404="y"),H404,0)</f>
        <v>0</v>
      </c>
      <c r="K404" s="253">
        <f>IF(AND(J404&gt;0,C404="y"),H404,0)</f>
        <v>0</v>
      </c>
      <c r="L404" s="274" t="s">
        <v>562</v>
      </c>
      <c r="M404" s="275"/>
      <c r="N404" s="184"/>
      <c r="O404" s="837" t="s">
        <v>563</v>
      </c>
      <c r="P404" s="837"/>
      <c r="Q404" s="837"/>
      <c r="R404" s="837"/>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c r="AS404" s="184"/>
      <c r="AT404" s="184"/>
      <c r="AU404" s="184"/>
      <c r="AV404" s="184"/>
      <c r="AW404" s="184"/>
      <c r="AX404" s="184"/>
      <c r="AY404" s="184"/>
      <c r="AZ404" s="184"/>
      <c r="BA404" s="184"/>
      <c r="BB404" s="184"/>
      <c r="BC404" s="184"/>
      <c r="BD404" s="184"/>
      <c r="BE404" s="184"/>
      <c r="BF404" s="184"/>
    </row>
    <row r="405" spans="1:58" s="185" customFormat="1" ht="15.75" thickBot="1">
      <c r="A405" s="669"/>
      <c r="B405" s="288"/>
      <c r="C405" s="288"/>
      <c r="D405" s="289"/>
      <c r="E405" s="290">
        <v>3</v>
      </c>
      <c r="F405" s="862" t="s">
        <v>564</v>
      </c>
      <c r="G405" s="863"/>
      <c r="H405" s="670"/>
      <c r="I405" s="671"/>
      <c r="J405" s="273"/>
      <c r="K405" s="440"/>
      <c r="L405" s="779" t="s">
        <v>565</v>
      </c>
      <c r="M405" s="783" t="s">
        <v>10</v>
      </c>
      <c r="N405" s="184"/>
      <c r="O405" s="202"/>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c r="AS405" s="184"/>
      <c r="AT405" s="184"/>
      <c r="AU405" s="184"/>
      <c r="AV405" s="184"/>
      <c r="AW405" s="184"/>
      <c r="AX405" s="184"/>
      <c r="AY405" s="184"/>
      <c r="AZ405" s="184"/>
      <c r="BA405" s="184"/>
      <c r="BB405" s="184"/>
      <c r="BC405" s="184"/>
      <c r="BD405" s="184"/>
      <c r="BE405" s="184"/>
      <c r="BF405" s="184"/>
    </row>
    <row r="406" spans="1:58" s="185" customFormat="1" ht="21" customHeight="1" thickBot="1">
      <c r="A406" s="672"/>
      <c r="B406" s="292"/>
      <c r="C406" s="293"/>
      <c r="D406" s="294"/>
      <c r="E406" s="673" t="s">
        <v>155</v>
      </c>
      <c r="F406" s="548">
        <v>0</v>
      </c>
      <c r="G406" s="674" t="s">
        <v>566</v>
      </c>
      <c r="H406" s="675" t="s">
        <v>567</v>
      </c>
      <c r="I406" s="676">
        <f>IF(AND(NOT(B406="n"),A406="p",ISNUMBER(F406),F406&gt;-0.01),MIN(8,MAX(ROUNDDOWN(((4.667-F406)/4.667*10),0))),0)</f>
        <v>0</v>
      </c>
      <c r="J406" s="677">
        <f>IF(AND(OR(C406="y",D406="m"),ISNUMBER(F406),F406&gt;-0.01),MIN(8,MAX(ROUNDDOWN(((4.667-F406)/4.667*10),0))),0)</f>
        <v>0</v>
      </c>
      <c r="K406" s="653">
        <f>IF(AND(OR(C406="y"),ISNUMBER(F406),F406&gt;-0.01),MIN(10,MAX(ROUNDDOWN(((4.667-F406)/4.667*10),0))),0)</f>
        <v>0</v>
      </c>
      <c r="L406" s="838"/>
      <c r="M406" s="784"/>
      <c r="N406" s="184"/>
      <c r="O406" s="837" t="s">
        <v>568</v>
      </c>
      <c r="P406" s="837"/>
      <c r="Q406" s="837"/>
      <c r="R406" s="837"/>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37"/>
      <c r="AO406" s="137"/>
      <c r="AP406" s="137"/>
      <c r="AQ406" s="137"/>
      <c r="AR406" s="137"/>
      <c r="AS406" s="137"/>
      <c r="AT406" s="137"/>
      <c r="AU406" s="137"/>
      <c r="AV406" s="137"/>
      <c r="AW406" s="137"/>
      <c r="AX406" s="184"/>
      <c r="AY406" s="184"/>
      <c r="AZ406" s="184"/>
      <c r="BA406" s="184"/>
      <c r="BB406" s="184"/>
      <c r="BC406" s="184"/>
      <c r="BD406" s="184"/>
      <c r="BE406" s="184"/>
      <c r="BF406" s="184"/>
    </row>
    <row r="407" spans="1:58" ht="22.5" customHeight="1" thickBot="1">
      <c r="A407" s="678"/>
      <c r="B407" s="303"/>
      <c r="C407" s="304"/>
      <c r="D407" s="305"/>
      <c r="E407" s="673" t="s">
        <v>157</v>
      </c>
      <c r="F407" s="548">
        <v>0</v>
      </c>
      <c r="G407" s="679" t="s">
        <v>569</v>
      </c>
      <c r="H407" s="680" t="s">
        <v>125</v>
      </c>
      <c r="I407" s="681">
        <f>IF(AND(NOT(B407="n"),A407="p",NOT(I406&gt;0),ISNUMBER(F407),F407&gt;0),MIN(10,MAX(0,ROUNDDOWN(F407/10,0))),0)</f>
        <v>0</v>
      </c>
      <c r="J407" s="682">
        <f>IF(AND(OR(D407="m",C407="y"),ISNUMBER(F407),F407&gt;0),MIN(10,MAX(0,ROUNDDOWN(F407/10,0))),0)</f>
        <v>0</v>
      </c>
      <c r="K407" s="683">
        <f>IF(AND(OR(C407="y"),ISNUMBER(F407),F407&gt;0),MIN(10,MAX(0,ROUNDDOWN(F407/10,0))),0)</f>
        <v>0</v>
      </c>
      <c r="L407" s="785"/>
      <c r="M407" s="809"/>
      <c r="N407" s="184"/>
      <c r="O407" s="202"/>
      <c r="AG407" s="184"/>
      <c r="AH407" s="184"/>
    </row>
    <row r="408" spans="1:58" ht="18" customHeight="1">
      <c r="A408" s="214"/>
      <c r="B408" s="215"/>
      <c r="C408" s="216"/>
      <c r="D408" s="217"/>
      <c r="E408" s="218">
        <v>4</v>
      </c>
      <c r="F408" s="855" t="s">
        <v>570</v>
      </c>
      <c r="G408" s="775"/>
      <c r="H408" s="519">
        <v>2</v>
      </c>
      <c r="I408" s="209">
        <f>IF(AND(OR(A408="x", A408="p"),NOT(B408="n")),H408,0)</f>
        <v>0</v>
      </c>
      <c r="J408" s="220">
        <f>IF(OR(D408="m", C408="y"),H408,0)</f>
        <v>0</v>
      </c>
      <c r="K408" s="253">
        <f>IF(AND(J408&gt;0,C408="y"),H408,0)</f>
        <v>0</v>
      </c>
      <c r="L408" s="246" t="s">
        <v>143</v>
      </c>
      <c r="M408" s="223"/>
    </row>
    <row r="409" spans="1:58" ht="38.25" customHeight="1" thickBot="1">
      <c r="A409" s="684"/>
      <c r="B409" s="685"/>
      <c r="C409" s="686"/>
      <c r="D409" s="687"/>
      <c r="E409" s="688">
        <v>5</v>
      </c>
      <c r="F409" s="856" t="s">
        <v>571</v>
      </c>
      <c r="G409" s="857"/>
      <c r="H409" s="689">
        <v>3</v>
      </c>
      <c r="I409" s="690">
        <f>IF(AND(OR(A409="x", A409="p"),NOT(B409="n")),H409,0)</f>
        <v>0</v>
      </c>
      <c r="J409" s="691">
        <f>IF(OR(D409="m", C409="y"),H409,0)</f>
        <v>0</v>
      </c>
      <c r="K409" s="253">
        <f>IF(AND(J409&gt;0,C409="y"),H409,0)</f>
        <v>0</v>
      </c>
      <c r="L409" s="246" t="s">
        <v>572</v>
      </c>
      <c r="M409" s="692"/>
    </row>
    <row r="410" spans="1:58" ht="15.75" thickBot="1">
      <c r="A410" s="193"/>
      <c r="B410" s="194"/>
      <c r="C410" s="693"/>
      <c r="D410" s="694" t="s">
        <v>573</v>
      </c>
      <c r="E410" s="637"/>
      <c r="F410" s="638"/>
      <c r="G410" s="667"/>
      <c r="H410" s="529"/>
      <c r="I410" s="695"/>
      <c r="J410" s="696"/>
      <c r="K410" s="253"/>
      <c r="L410" s="283"/>
      <c r="M410" s="697"/>
    </row>
    <row r="411" spans="1:58" ht="15">
      <c r="A411" s="214"/>
      <c r="B411" s="215"/>
      <c r="C411" s="216"/>
      <c r="D411" s="217"/>
      <c r="E411" s="218">
        <v>6</v>
      </c>
      <c r="F411" s="858" t="s">
        <v>574</v>
      </c>
      <c r="G411" s="859"/>
      <c r="H411" s="519">
        <v>1</v>
      </c>
      <c r="I411" s="209">
        <f t="shared" ref="I411:I418" si="15">IF(AND(OR(A411="x", A411="p"),NOT(B411="n")),H411,0)</f>
        <v>0</v>
      </c>
      <c r="J411" s="220">
        <f t="shared" ref="J411:J418" si="16">IF(OR(D411="m", C411="y"),H411,0)</f>
        <v>0</v>
      </c>
      <c r="K411" s="253">
        <f t="shared" ref="K411:K418" si="17">IF(AND(J411&gt;0,C411="y"),H411,0)</f>
        <v>0</v>
      </c>
      <c r="L411" s="246" t="s">
        <v>366</v>
      </c>
      <c r="M411" s="160"/>
      <c r="O411" s="800" t="s">
        <v>575</v>
      </c>
      <c r="P411" s="800"/>
      <c r="Q411" s="800"/>
      <c r="R411" s="800"/>
      <c r="S411" s="800"/>
      <c r="T411" s="800"/>
      <c r="U411" s="800"/>
      <c r="V411" s="800"/>
      <c r="W411" s="800"/>
      <c r="X411" s="800"/>
      <c r="Y411" s="800"/>
      <c r="Z411" s="800"/>
      <c r="AA411" s="800"/>
      <c r="AB411" s="800"/>
      <c r="AC411" s="800"/>
    </row>
    <row r="412" spans="1:58" ht="15">
      <c r="A412" s="214"/>
      <c r="B412" s="215"/>
      <c r="C412" s="216"/>
      <c r="D412" s="217"/>
      <c r="E412" s="218">
        <v>7</v>
      </c>
      <c r="F412" s="853" t="s">
        <v>576</v>
      </c>
      <c r="G412" s="854"/>
      <c r="H412" s="519">
        <v>2</v>
      </c>
      <c r="I412" s="209">
        <f t="shared" si="15"/>
        <v>0</v>
      </c>
      <c r="J412" s="220">
        <f t="shared" si="16"/>
        <v>0</v>
      </c>
      <c r="K412" s="253">
        <f t="shared" si="17"/>
        <v>0</v>
      </c>
      <c r="L412" s="246" t="s">
        <v>118</v>
      </c>
      <c r="M412" s="160"/>
      <c r="O412" s="800" t="s">
        <v>577</v>
      </c>
      <c r="P412" s="800"/>
      <c r="Q412" s="800"/>
      <c r="R412" s="800"/>
      <c r="S412" s="800"/>
      <c r="T412" s="800"/>
      <c r="U412" s="800"/>
      <c r="V412" s="800"/>
      <c r="W412" s="800"/>
      <c r="X412" s="800"/>
      <c r="Y412" s="800"/>
      <c r="Z412" s="800"/>
      <c r="AA412" s="800"/>
      <c r="AB412" s="800"/>
      <c r="AC412" s="800"/>
    </row>
    <row r="413" spans="1:58" ht="15">
      <c r="A413" s="214"/>
      <c r="B413" s="215"/>
      <c r="C413" s="216"/>
      <c r="D413" s="217"/>
      <c r="E413" s="218">
        <v>8</v>
      </c>
      <c r="F413" s="853" t="s">
        <v>578</v>
      </c>
      <c r="G413" s="854"/>
      <c r="H413" s="519">
        <v>2</v>
      </c>
      <c r="I413" s="209">
        <f t="shared" si="15"/>
        <v>0</v>
      </c>
      <c r="J413" s="220">
        <f t="shared" si="16"/>
        <v>0</v>
      </c>
      <c r="K413" s="253">
        <f t="shared" si="17"/>
        <v>0</v>
      </c>
      <c r="L413" s="246" t="s">
        <v>366</v>
      </c>
      <c r="M413" s="160"/>
      <c r="O413" s="800" t="s">
        <v>579</v>
      </c>
      <c r="P413" s="800"/>
      <c r="Q413" s="800"/>
      <c r="R413" s="800"/>
    </row>
    <row r="414" spans="1:58" ht="15">
      <c r="A414" s="317"/>
      <c r="B414" s="318"/>
      <c r="C414" s="319"/>
      <c r="D414" s="320"/>
      <c r="E414" s="379">
        <v>9</v>
      </c>
      <c r="F414" s="853" t="s">
        <v>580</v>
      </c>
      <c r="G414" s="854"/>
      <c r="H414" s="522">
        <v>2</v>
      </c>
      <c r="I414" s="272">
        <f t="shared" si="15"/>
        <v>0</v>
      </c>
      <c r="J414" s="273">
        <f t="shared" si="16"/>
        <v>0</v>
      </c>
      <c r="K414" s="211">
        <f t="shared" si="17"/>
        <v>0</v>
      </c>
      <c r="L414" s="274" t="s">
        <v>366</v>
      </c>
      <c r="M414" s="553"/>
      <c r="O414" s="800" t="s">
        <v>581</v>
      </c>
      <c r="P414" s="800"/>
      <c r="Q414" s="800"/>
    </row>
    <row r="415" spans="1:58" ht="27.75" customHeight="1">
      <c r="A415" s="214"/>
      <c r="B415" s="215"/>
      <c r="C415" s="216"/>
      <c r="D415" s="217"/>
      <c r="E415" s="218">
        <v>10</v>
      </c>
      <c r="F415" s="774" t="s">
        <v>582</v>
      </c>
      <c r="G415" s="775"/>
      <c r="H415" s="519">
        <v>1</v>
      </c>
      <c r="I415" s="209">
        <f t="shared" si="15"/>
        <v>0</v>
      </c>
      <c r="J415" s="220">
        <f t="shared" si="16"/>
        <v>0</v>
      </c>
      <c r="K415" s="253">
        <f t="shared" si="17"/>
        <v>0</v>
      </c>
      <c r="L415" s="246" t="s">
        <v>583</v>
      </c>
      <c r="M415" s="223"/>
      <c r="O415" s="800" t="s">
        <v>584</v>
      </c>
      <c r="P415" s="800"/>
      <c r="Q415" s="800"/>
    </row>
    <row r="416" spans="1:58" ht="30.75" customHeight="1">
      <c r="A416" s="214"/>
      <c r="B416" s="215"/>
      <c r="C416" s="249"/>
      <c r="D416" s="250"/>
      <c r="E416" s="251">
        <v>11</v>
      </c>
      <c r="F416" s="851" t="s">
        <v>585</v>
      </c>
      <c r="G416" s="852"/>
      <c r="H416" s="519">
        <v>1</v>
      </c>
      <c r="I416" s="230">
        <f t="shared" si="15"/>
        <v>0</v>
      </c>
      <c r="J416" s="220">
        <f t="shared" si="16"/>
        <v>0</v>
      </c>
      <c r="K416" s="253">
        <f t="shared" si="17"/>
        <v>0</v>
      </c>
      <c r="L416" s="254" t="s">
        <v>140</v>
      </c>
      <c r="M416" s="160"/>
      <c r="O416" s="800" t="s">
        <v>586</v>
      </c>
      <c r="P416" s="800"/>
      <c r="Q416" s="800"/>
      <c r="R416" s="800"/>
    </row>
    <row r="417" spans="1:58" ht="15">
      <c r="A417" s="214"/>
      <c r="B417" s="215"/>
      <c r="C417" s="249"/>
      <c r="D417" s="250"/>
      <c r="E417" s="251">
        <v>12</v>
      </c>
      <c r="F417" s="851" t="s">
        <v>587</v>
      </c>
      <c r="G417" s="852"/>
      <c r="H417" s="519">
        <v>1</v>
      </c>
      <c r="I417" s="230">
        <f t="shared" si="15"/>
        <v>0</v>
      </c>
      <c r="J417" s="220">
        <f t="shared" si="16"/>
        <v>0</v>
      </c>
      <c r="K417" s="253">
        <f t="shared" si="17"/>
        <v>0</v>
      </c>
      <c r="L417" s="254" t="s">
        <v>88</v>
      </c>
      <c r="M417" s="160"/>
      <c r="O417" s="800" t="s">
        <v>588</v>
      </c>
      <c r="P417" s="800"/>
      <c r="Q417" s="800"/>
      <c r="R417" s="800"/>
      <c r="S417" s="800"/>
      <c r="T417" s="800"/>
      <c r="U417" s="800"/>
      <c r="V417" s="800"/>
      <c r="W417" s="800"/>
      <c r="X417" s="800"/>
      <c r="Y417" s="800"/>
      <c r="Z417" s="800"/>
      <c r="AA417" s="800"/>
      <c r="AB417" s="800"/>
      <c r="AC417" s="800"/>
    </row>
    <row r="418" spans="1:58" s="698" customFormat="1" ht="15">
      <c r="A418" s="214"/>
      <c r="B418" s="215"/>
      <c r="C418" s="249"/>
      <c r="D418" s="250"/>
      <c r="E418" s="251">
        <v>13</v>
      </c>
      <c r="F418" s="851" t="s">
        <v>589</v>
      </c>
      <c r="G418" s="852"/>
      <c r="H418" s="519">
        <v>2</v>
      </c>
      <c r="I418" s="230">
        <f t="shared" si="15"/>
        <v>0</v>
      </c>
      <c r="J418" s="220">
        <f t="shared" si="16"/>
        <v>0</v>
      </c>
      <c r="K418" s="253">
        <f t="shared" si="17"/>
        <v>0</v>
      </c>
      <c r="L418" s="254" t="s">
        <v>88</v>
      </c>
      <c r="M418" s="158"/>
      <c r="N418" s="137"/>
      <c r="O418" s="138"/>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84"/>
      <c r="AO418" s="184"/>
      <c r="AP418" s="184"/>
      <c r="AQ418" s="184"/>
      <c r="AR418" s="184"/>
      <c r="AS418" s="184"/>
      <c r="AT418" s="184"/>
      <c r="AU418" s="184"/>
      <c r="AV418" s="184"/>
      <c r="AW418" s="184"/>
      <c r="AX418" s="137"/>
      <c r="AY418" s="137"/>
      <c r="AZ418" s="137"/>
      <c r="BA418" s="137"/>
      <c r="BB418" s="137"/>
      <c r="BC418" s="137"/>
      <c r="BD418" s="137"/>
      <c r="BE418" s="137"/>
      <c r="BF418" s="137"/>
    </row>
    <row r="419" spans="1:58" s="185" customFormat="1" ht="24.75" customHeight="1">
      <c r="A419" s="237"/>
      <c r="B419" s="238"/>
      <c r="C419" s="239"/>
      <c r="D419" s="240"/>
      <c r="E419" s="699">
        <v>14</v>
      </c>
      <c r="F419" s="847" t="s">
        <v>590</v>
      </c>
      <c r="G419" s="848"/>
      <c r="H419" s="208">
        <v>3</v>
      </c>
      <c r="I419" s="243">
        <f>IF(AND(OR(A419="x", A419="p"),NOT(B419="n")),H419,0)</f>
        <v>0</v>
      </c>
      <c r="J419" s="210">
        <f>IF(OR(D419="m", C419="y"),H419,0)</f>
        <v>0</v>
      </c>
      <c r="K419" s="211">
        <f>IF(AND(J419&gt;0,C419="y"),H419,0)</f>
        <v>0</v>
      </c>
      <c r="L419" s="700" t="s">
        <v>172</v>
      </c>
      <c r="M419" s="701"/>
      <c r="N419" s="137"/>
      <c r="O419" s="800" t="s">
        <v>591</v>
      </c>
      <c r="P419" s="800"/>
      <c r="Q419" s="800"/>
      <c r="R419" s="800"/>
      <c r="S419" s="800"/>
      <c r="T419" s="800"/>
      <c r="U419" s="800"/>
      <c r="V419" s="800"/>
      <c r="W419" s="800"/>
      <c r="X419" s="800"/>
      <c r="Y419" s="800"/>
      <c r="Z419" s="800"/>
      <c r="AA419" s="800"/>
      <c r="AB419" s="800"/>
      <c r="AC419" s="800"/>
      <c r="AD419" s="800"/>
      <c r="AE419" s="184"/>
      <c r="AF419" s="184"/>
      <c r="AG419" s="137"/>
      <c r="AH419" s="137"/>
      <c r="AI419" s="184"/>
      <c r="AJ419" s="184"/>
      <c r="AK419" s="184"/>
      <c r="AL419" s="184"/>
      <c r="AM419" s="184"/>
      <c r="AN419" s="184"/>
      <c r="AO419" s="184"/>
      <c r="AP419" s="184"/>
      <c r="AQ419" s="184"/>
      <c r="AR419" s="184"/>
      <c r="AS419" s="184"/>
      <c r="AT419" s="184"/>
      <c r="AU419" s="184"/>
      <c r="AV419" s="184"/>
      <c r="AW419" s="184"/>
      <c r="AX419" s="184"/>
      <c r="AY419" s="184"/>
      <c r="AZ419" s="184"/>
      <c r="BA419" s="184"/>
      <c r="BB419" s="184"/>
      <c r="BC419" s="184"/>
      <c r="BD419" s="184"/>
      <c r="BE419" s="184"/>
      <c r="BF419" s="184"/>
    </row>
    <row r="420" spans="1:58" s="185" customFormat="1" ht="25.5" customHeight="1">
      <c r="A420" s="214"/>
      <c r="B420" s="215"/>
      <c r="C420" s="216"/>
      <c r="D420" s="217"/>
      <c r="E420" s="702">
        <v>15</v>
      </c>
      <c r="F420" s="849" t="s">
        <v>592</v>
      </c>
      <c r="G420" s="850"/>
      <c r="H420" s="219">
        <v>3</v>
      </c>
      <c r="I420" s="209">
        <f>IF(AND(OR(A420="x", A420="p"),NOT(B420="n")),H420,0)</f>
        <v>0</v>
      </c>
      <c r="J420" s="220">
        <f>IF(OR(D420="m", C420="y"),H420,0)</f>
        <v>0</v>
      </c>
      <c r="K420" s="253">
        <f>IF(AND(J420&gt;0,C420="y"),H420,0)</f>
        <v>0</v>
      </c>
      <c r="L420" s="254" t="s">
        <v>172</v>
      </c>
      <c r="M420" s="160"/>
      <c r="N420" s="184"/>
      <c r="O420" s="202"/>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c r="AS420" s="184"/>
      <c r="AT420" s="184"/>
      <c r="AU420" s="184"/>
      <c r="AV420" s="184"/>
      <c r="AW420" s="184"/>
      <c r="AX420" s="184"/>
      <c r="AY420" s="184"/>
      <c r="AZ420" s="184"/>
      <c r="BA420" s="184"/>
      <c r="BB420" s="184"/>
      <c r="BC420" s="184"/>
      <c r="BD420" s="184"/>
      <c r="BE420" s="184"/>
      <c r="BF420" s="184"/>
    </row>
    <row r="421" spans="1:58" s="185" customFormat="1" ht="15" customHeight="1">
      <c r="A421" s="287"/>
      <c r="B421" s="288"/>
      <c r="C421" s="348"/>
      <c r="D421" s="349"/>
      <c r="E421" s="379">
        <v>16</v>
      </c>
      <c r="F421" s="844" t="s">
        <v>593</v>
      </c>
      <c r="G421" s="845"/>
      <c r="H421" s="634"/>
      <c r="I421" s="272"/>
      <c r="J421" s="273"/>
      <c r="K421" s="253"/>
      <c r="L421" s="779" t="s">
        <v>594</v>
      </c>
      <c r="M421" s="783"/>
      <c r="N421" s="184"/>
      <c r="O421" s="202"/>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37"/>
      <c r="AO421" s="137"/>
      <c r="AP421" s="137"/>
      <c r="AQ421" s="137"/>
      <c r="AR421" s="137"/>
      <c r="AS421" s="137"/>
      <c r="AT421" s="137"/>
      <c r="AU421" s="137"/>
      <c r="AV421" s="137"/>
      <c r="AW421" s="137"/>
      <c r="AX421" s="184"/>
      <c r="AY421" s="184"/>
      <c r="AZ421" s="184"/>
      <c r="BA421" s="184"/>
      <c r="BB421" s="184"/>
      <c r="BC421" s="184"/>
      <c r="BD421" s="184"/>
      <c r="BE421" s="184"/>
      <c r="BF421" s="184"/>
    </row>
    <row r="422" spans="1:58" ht="15">
      <c r="A422" s="291"/>
      <c r="B422" s="292"/>
      <c r="C422" s="293"/>
      <c r="D422" s="294"/>
      <c r="E422" s="587" t="s">
        <v>155</v>
      </c>
      <c r="F422" s="786" t="s">
        <v>595</v>
      </c>
      <c r="G422" s="787"/>
      <c r="H422" s="635">
        <v>1</v>
      </c>
      <c r="I422" s="243">
        <f>IF(AND(OR(A422="x", A422="p"),NOT(OR(B422="n", A423="x", A423="p"))),H422,0)</f>
        <v>0</v>
      </c>
      <c r="J422" s="265">
        <f>IF(AND(OR(D422="m", C422="y"),NOT(D423="m"),NOT(C423="y")),H422,0)</f>
        <v>0</v>
      </c>
      <c r="K422" s="253">
        <f>IF(AND(J422&gt;0,C422="y"),H422,0)</f>
        <v>0</v>
      </c>
      <c r="L422" s="807"/>
      <c r="M422" s="784"/>
      <c r="N422" s="184"/>
      <c r="O422" s="202"/>
      <c r="AG422" s="184"/>
      <c r="AH422" s="184"/>
    </row>
    <row r="423" spans="1:58" ht="15">
      <c r="A423" s="291"/>
      <c r="B423" s="292"/>
      <c r="C423" s="293"/>
      <c r="D423" s="294"/>
      <c r="E423" s="589" t="s">
        <v>157</v>
      </c>
      <c r="F423" s="788" t="s">
        <v>596</v>
      </c>
      <c r="G423" s="789"/>
      <c r="H423" s="636">
        <v>2</v>
      </c>
      <c r="I423" s="308">
        <f>IF(AND(OR(A423="x", A423="p"),NOT(OR(B423="n", A422="x", A422="p"))),H423,0)</f>
        <v>0</v>
      </c>
      <c r="J423" s="309">
        <f>IF(AND(OR(D423="m", C423="y"),NOT(D422="m"),NOT(C422="y")),H423,0)</f>
        <v>0</v>
      </c>
      <c r="K423" s="253">
        <f>IF(AND(J423&gt;0,C423="y"),H423,0)</f>
        <v>0</v>
      </c>
      <c r="L423" s="780"/>
      <c r="M423" s="784"/>
    </row>
    <row r="424" spans="1:58" ht="15">
      <c r="A424" s="287"/>
      <c r="B424" s="288"/>
      <c r="C424" s="288"/>
      <c r="D424" s="289"/>
      <c r="E424" s="379">
        <v>17</v>
      </c>
      <c r="F424" s="844" t="s">
        <v>597</v>
      </c>
      <c r="G424" s="845"/>
      <c r="H424" s="634"/>
      <c r="I424" s="272"/>
      <c r="J424" s="273"/>
      <c r="K424" s="253"/>
      <c r="L424" s="779" t="s">
        <v>594</v>
      </c>
      <c r="M424" s="783"/>
    </row>
    <row r="425" spans="1:58" ht="15">
      <c r="A425" s="291"/>
      <c r="B425" s="292"/>
      <c r="C425" s="293"/>
      <c r="D425" s="294"/>
      <c r="E425" s="587" t="s">
        <v>155</v>
      </c>
      <c r="F425" s="786" t="s">
        <v>598</v>
      </c>
      <c r="G425" s="787"/>
      <c r="H425" s="635">
        <v>1</v>
      </c>
      <c r="I425" s="243">
        <f>IF(AND(OR(A425="x", A425="p"),NOT(OR(B425="n", A426="x", A426="p"))),H425,0)</f>
        <v>0</v>
      </c>
      <c r="J425" s="265">
        <f>IF(AND(OR(D425="m", C425="y"),NOT(D426="m"),NOT(C426="y")),H425,0)</f>
        <v>0</v>
      </c>
      <c r="K425" s="253">
        <f>IF(AND(J425&gt;0,C425="y"),H425,0)</f>
        <v>0</v>
      </c>
      <c r="L425" s="807"/>
      <c r="M425" s="784"/>
    </row>
    <row r="426" spans="1:58" ht="15">
      <c r="A426" s="768"/>
      <c r="B426" s="204"/>
      <c r="C426" s="205"/>
      <c r="D426" s="206"/>
      <c r="E426" s="589" t="s">
        <v>157</v>
      </c>
      <c r="F426" s="788" t="s">
        <v>599</v>
      </c>
      <c r="G426" s="789"/>
      <c r="H426" s="703">
        <v>2</v>
      </c>
      <c r="I426" s="308">
        <f>IF(AND(OR(A426="x", A426="p"),NOT(OR(B426="n", A425="x", A425="p"))),H426,0)</f>
        <v>0</v>
      </c>
      <c r="J426" s="309">
        <f>IF(AND(OR(D426="m", C426="y"),NOT(D425="m"),NOT(C425="y")),H426,0)</f>
        <v>0</v>
      </c>
      <c r="K426" s="253">
        <f>IF(AND(J426&gt;0,C426="y"),H426,0)</f>
        <v>0</v>
      </c>
      <c r="L426" s="846"/>
      <c r="M426" s="809"/>
      <c r="AN426" s="184"/>
      <c r="AO426" s="184"/>
      <c r="AP426" s="184"/>
      <c r="AQ426" s="184"/>
      <c r="AR426" s="184"/>
      <c r="AS426" s="184"/>
      <c r="AT426" s="184"/>
      <c r="AU426" s="184"/>
      <c r="AV426" s="184"/>
      <c r="AW426" s="184"/>
    </row>
    <row r="427" spans="1:58" s="185" customFormat="1" ht="15">
      <c r="A427" s="214"/>
      <c r="B427" s="215"/>
      <c r="C427" s="216"/>
      <c r="D427" s="217"/>
      <c r="E427" s="699">
        <v>18</v>
      </c>
      <c r="F427" s="847" t="s">
        <v>600</v>
      </c>
      <c r="G427" s="848"/>
      <c r="H427" s="219">
        <v>2</v>
      </c>
      <c r="I427" s="243">
        <f>IF(AND(OR(A427="x", A427="p"),NOT(B427="n")),H427,0)</f>
        <v>0</v>
      </c>
      <c r="J427" s="210">
        <f>IF(OR(D427="m", C427="y"),H427,0)</f>
        <v>0</v>
      </c>
      <c r="K427" s="211">
        <f>IF(AND(J427&gt;0,C427="y"),H427,0)</f>
        <v>0</v>
      </c>
      <c r="L427" s="700" t="s">
        <v>172</v>
      </c>
      <c r="M427" s="701"/>
      <c r="N427" s="137"/>
      <c r="O427" s="138"/>
      <c r="P427" s="184"/>
      <c r="Q427" s="184"/>
      <c r="R427" s="184"/>
      <c r="S427" s="184"/>
      <c r="T427" s="184"/>
      <c r="U427" s="184"/>
      <c r="V427" s="184"/>
      <c r="W427" s="184"/>
      <c r="X427" s="184"/>
      <c r="Y427" s="184"/>
      <c r="Z427" s="184"/>
      <c r="AA427" s="184"/>
      <c r="AB427" s="184"/>
      <c r="AC427" s="184"/>
      <c r="AD427" s="184"/>
      <c r="AE427" s="184"/>
      <c r="AF427" s="184"/>
      <c r="AG427" s="137"/>
      <c r="AH427" s="137"/>
      <c r="AI427" s="184"/>
      <c r="AJ427" s="184"/>
      <c r="AK427" s="184"/>
      <c r="AL427" s="184"/>
      <c r="AM427" s="184"/>
      <c r="AN427" s="184"/>
      <c r="AO427" s="184"/>
      <c r="AP427" s="184"/>
      <c r="AQ427" s="184"/>
      <c r="AR427" s="184"/>
      <c r="AS427" s="184"/>
      <c r="AT427" s="184"/>
      <c r="AU427" s="184"/>
      <c r="AV427" s="184"/>
      <c r="AW427" s="184"/>
      <c r="AX427" s="184"/>
      <c r="AY427" s="184"/>
      <c r="AZ427" s="184"/>
      <c r="BA427" s="184"/>
      <c r="BB427" s="184"/>
      <c r="BC427" s="184"/>
      <c r="BD427" s="184"/>
      <c r="BE427" s="184"/>
      <c r="BF427" s="184"/>
    </row>
    <row r="428" spans="1:58" s="185" customFormat="1" ht="15.75" thickBot="1">
      <c r="A428" s="317"/>
      <c r="B428" s="318"/>
      <c r="C428" s="319"/>
      <c r="D428" s="320"/>
      <c r="E428" s="704">
        <v>19</v>
      </c>
      <c r="F428" s="839" t="s">
        <v>601</v>
      </c>
      <c r="G428" s="840"/>
      <c r="H428" s="271">
        <v>2</v>
      </c>
      <c r="I428" s="272">
        <f>IF(AND(OR(A428="x", A428="p"),NOT(B428="n")),H428,0)</f>
        <v>0</v>
      </c>
      <c r="J428" s="273">
        <f>IF(OR(D428="m", C428="y"),H428,0)</f>
        <v>0</v>
      </c>
      <c r="K428" s="211">
        <f>IF(AND(J428&gt;0,C428="y"),H428,0)</f>
        <v>0</v>
      </c>
      <c r="L428" s="496" t="s">
        <v>172</v>
      </c>
      <c r="M428" s="553"/>
      <c r="N428" s="184"/>
      <c r="O428" s="202"/>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37"/>
      <c r="AO428" s="137"/>
      <c r="AP428" s="137"/>
      <c r="AQ428" s="137"/>
      <c r="AR428" s="137"/>
      <c r="AS428" s="137"/>
      <c r="AT428" s="137"/>
      <c r="AU428" s="137"/>
      <c r="AV428" s="137"/>
      <c r="AW428" s="137"/>
      <c r="AX428" s="184"/>
      <c r="AY428" s="184"/>
      <c r="AZ428" s="184"/>
      <c r="BA428" s="184"/>
      <c r="BB428" s="184"/>
      <c r="BC428" s="184"/>
      <c r="BD428" s="184"/>
      <c r="BE428" s="184"/>
      <c r="BF428" s="184"/>
    </row>
    <row r="429" spans="1:58" ht="15.75" thickBot="1">
      <c r="A429" s="193"/>
      <c r="B429" s="194"/>
      <c r="C429" s="194"/>
      <c r="D429" s="276" t="s">
        <v>602</v>
      </c>
      <c r="E429" s="637"/>
      <c r="F429" s="638"/>
      <c r="G429" s="667"/>
      <c r="H429" s="529"/>
      <c r="I429" s="366"/>
      <c r="J429" s="367"/>
      <c r="K429" s="368"/>
      <c r="L429" s="283"/>
      <c r="M429" s="284"/>
      <c r="N429" s="184"/>
      <c r="O429" s="202"/>
      <c r="AG429" s="184"/>
      <c r="AH429" s="184"/>
    </row>
    <row r="430" spans="1:58" ht="27.75" customHeight="1">
      <c r="A430" s="287"/>
      <c r="B430" s="288"/>
      <c r="C430" s="288"/>
      <c r="D430" s="289"/>
      <c r="E430" s="520">
        <v>20</v>
      </c>
      <c r="F430" s="810" t="s">
        <v>603</v>
      </c>
      <c r="G430" s="811"/>
      <c r="H430" s="634"/>
      <c r="I430" s="585"/>
      <c r="J430" s="586"/>
      <c r="K430" s="253"/>
      <c r="L430" s="841" t="s">
        <v>604</v>
      </c>
      <c r="M430" s="275"/>
    </row>
    <row r="431" spans="1:58" ht="15">
      <c r="A431" s="291"/>
      <c r="B431" s="292"/>
      <c r="C431" s="293"/>
      <c r="D431" s="294"/>
      <c r="E431" s="587" t="s">
        <v>155</v>
      </c>
      <c r="F431" s="786" t="s">
        <v>605</v>
      </c>
      <c r="G431" s="787"/>
      <c r="H431" s="635">
        <v>1</v>
      </c>
      <c r="I431" s="243">
        <f t="shared" ref="I431:I436" si="18">IF(AND(OR(A431="x", A431="p"),NOT(B431="n")),H431,0)</f>
        <v>0</v>
      </c>
      <c r="J431" s="210">
        <f t="shared" ref="J431:J436" si="19">IF(OR(D431="m", C431="y"),H431,0)</f>
        <v>0</v>
      </c>
      <c r="K431" s="253">
        <f t="shared" ref="K431:K436" si="20">IF(AND(J431&gt;0,C431="y"),H431,0)</f>
        <v>0</v>
      </c>
      <c r="L431" s="807"/>
      <c r="M431" s="213"/>
    </row>
    <row r="432" spans="1:58" ht="15" customHeight="1">
      <c r="A432" s="203"/>
      <c r="B432" s="204"/>
      <c r="C432" s="205"/>
      <c r="D432" s="206"/>
      <c r="E432" s="587" t="s">
        <v>157</v>
      </c>
      <c r="F432" s="786" t="s">
        <v>714</v>
      </c>
      <c r="G432" s="787"/>
      <c r="H432" s="636">
        <v>2</v>
      </c>
      <c r="I432" s="300">
        <f t="shared" si="18"/>
        <v>0</v>
      </c>
      <c r="J432" s="633">
        <f t="shared" si="19"/>
        <v>0</v>
      </c>
      <c r="K432" s="253">
        <f t="shared" si="20"/>
        <v>0</v>
      </c>
      <c r="L432" s="807"/>
      <c r="M432" s="647"/>
    </row>
    <row r="433" spans="1:18" ht="15">
      <c r="A433" s="311"/>
      <c r="B433" s="312"/>
      <c r="C433" s="313"/>
      <c r="D433" s="314"/>
      <c r="E433" s="587" t="s">
        <v>160</v>
      </c>
      <c r="F433" s="842" t="s">
        <v>606</v>
      </c>
      <c r="G433" s="843"/>
      <c r="H433" s="705">
        <v>2</v>
      </c>
      <c r="I433" s="300">
        <f t="shared" si="18"/>
        <v>0</v>
      </c>
      <c r="J433" s="633">
        <f t="shared" si="19"/>
        <v>0</v>
      </c>
      <c r="K433" s="253">
        <f t="shared" si="20"/>
        <v>0</v>
      </c>
      <c r="L433" s="807"/>
      <c r="M433" s="647"/>
    </row>
    <row r="434" spans="1:18" ht="15" customHeight="1">
      <c r="A434" s="203"/>
      <c r="B434" s="204"/>
      <c r="C434" s="205"/>
      <c r="D434" s="206"/>
      <c r="E434" s="587" t="s">
        <v>169</v>
      </c>
      <c r="F434" s="842" t="s">
        <v>607</v>
      </c>
      <c r="G434" s="843"/>
      <c r="H434" s="706">
        <v>2</v>
      </c>
      <c r="I434" s="300">
        <f t="shared" si="18"/>
        <v>0</v>
      </c>
      <c r="J434" s="633">
        <f t="shared" si="19"/>
        <v>0</v>
      </c>
      <c r="K434" s="211">
        <f t="shared" si="20"/>
        <v>0</v>
      </c>
      <c r="L434" s="807"/>
      <c r="M434" s="647"/>
    </row>
    <row r="435" spans="1:18" ht="15" customHeight="1">
      <c r="A435" s="311"/>
      <c r="B435" s="312"/>
      <c r="C435" s="313"/>
      <c r="D435" s="707"/>
      <c r="E435" s="295" t="s">
        <v>200</v>
      </c>
      <c r="F435" s="798" t="s">
        <v>608</v>
      </c>
      <c r="G435" s="799"/>
      <c r="H435" s="299">
        <v>1</v>
      </c>
      <c r="I435" s="300">
        <f t="shared" si="18"/>
        <v>0</v>
      </c>
      <c r="J435" s="633">
        <f t="shared" si="19"/>
        <v>0</v>
      </c>
      <c r="K435" s="232">
        <f t="shared" si="20"/>
        <v>0</v>
      </c>
      <c r="L435" s="781"/>
      <c r="M435" s="708"/>
    </row>
    <row r="436" spans="1:18" ht="15">
      <c r="A436" s="302"/>
      <c r="B436" s="709"/>
      <c r="C436" s="710"/>
      <c r="D436" s="711"/>
      <c r="E436" s="306" t="s">
        <v>404</v>
      </c>
      <c r="F436" s="803" t="s">
        <v>609</v>
      </c>
      <c r="G436" s="804"/>
      <c r="H436" s="307">
        <v>1</v>
      </c>
      <c r="I436" s="230">
        <f t="shared" si="18"/>
        <v>0</v>
      </c>
      <c r="J436" s="231">
        <f t="shared" si="19"/>
        <v>0</v>
      </c>
      <c r="K436" s="221">
        <f t="shared" si="20"/>
        <v>0</v>
      </c>
      <c r="L436" s="782"/>
      <c r="M436" s="712"/>
    </row>
    <row r="437" spans="1:18" ht="42" customHeight="1">
      <c r="A437" s="669"/>
      <c r="B437" s="288"/>
      <c r="C437" s="288"/>
      <c r="D437" s="289"/>
      <c r="E437" s="520">
        <v>21</v>
      </c>
      <c r="F437" s="777" t="s">
        <v>706</v>
      </c>
      <c r="G437" s="778"/>
      <c r="H437" s="634"/>
      <c r="I437" s="585"/>
      <c r="J437" s="586"/>
      <c r="K437" s="221"/>
      <c r="L437" s="779" t="s">
        <v>610</v>
      </c>
      <c r="M437" s="275"/>
      <c r="O437" s="800" t="s">
        <v>611</v>
      </c>
      <c r="P437" s="800"/>
      <c r="Q437" s="800"/>
      <c r="R437" s="800"/>
    </row>
    <row r="438" spans="1:18" ht="15">
      <c r="A438" s="713"/>
      <c r="B438" s="714"/>
      <c r="C438" s="715"/>
      <c r="D438" s="716"/>
      <c r="E438" s="587" t="s">
        <v>155</v>
      </c>
      <c r="F438" s="786" t="s">
        <v>612</v>
      </c>
      <c r="G438" s="787"/>
      <c r="H438" s="717">
        <v>1</v>
      </c>
      <c r="I438" s="297">
        <f t="shared" ref="I438:I455" si="21">IF(AND(OR(A438="x", A438="p"),NOT(B438="n")),H438,0)</f>
        <v>0</v>
      </c>
      <c r="J438" s="632">
        <f t="shared" ref="J438:J455" si="22">IF(OR(D438="m", C438="y"),H438,0)</f>
        <v>0</v>
      </c>
      <c r="K438" s="221">
        <f t="shared" ref="K438:K455" si="23">IF(AND(J438&gt;0,C438="y"),H438,0)</f>
        <v>0</v>
      </c>
      <c r="L438" s="807"/>
      <c r="M438" s="647"/>
    </row>
    <row r="439" spans="1:18" ht="15" customHeight="1">
      <c r="A439" s="718"/>
      <c r="B439" s="312"/>
      <c r="C439" s="313"/>
      <c r="D439" s="314"/>
      <c r="E439" s="587" t="s">
        <v>157</v>
      </c>
      <c r="F439" s="786" t="s">
        <v>613</v>
      </c>
      <c r="G439" s="787"/>
      <c r="H439" s="636">
        <v>3</v>
      </c>
      <c r="I439" s="300">
        <f t="shared" si="21"/>
        <v>0</v>
      </c>
      <c r="J439" s="633">
        <f t="shared" si="22"/>
        <v>0</v>
      </c>
      <c r="K439" s="253">
        <f t="shared" si="23"/>
        <v>0</v>
      </c>
      <c r="L439" s="807"/>
      <c r="M439" s="647"/>
      <c r="O439" s="800" t="s">
        <v>614</v>
      </c>
      <c r="P439" s="800"/>
      <c r="Q439" s="800"/>
    </row>
    <row r="440" spans="1:18" ht="15" customHeight="1">
      <c r="A440" s="718"/>
      <c r="B440" s="312"/>
      <c r="C440" s="313"/>
      <c r="D440" s="314"/>
      <c r="E440" s="587" t="s">
        <v>160</v>
      </c>
      <c r="F440" s="786" t="s">
        <v>615</v>
      </c>
      <c r="G440" s="787"/>
      <c r="H440" s="636">
        <v>3</v>
      </c>
      <c r="I440" s="300">
        <f t="shared" si="21"/>
        <v>0</v>
      </c>
      <c r="J440" s="633">
        <f t="shared" si="22"/>
        <v>0</v>
      </c>
      <c r="K440" s="253">
        <f t="shared" si="23"/>
        <v>0</v>
      </c>
      <c r="L440" s="807"/>
      <c r="M440" s="647"/>
      <c r="O440" s="769"/>
    </row>
    <row r="441" spans="1:18" ht="15" customHeight="1">
      <c r="A441" s="718"/>
      <c r="B441" s="312"/>
      <c r="C441" s="313"/>
      <c r="D441" s="314"/>
      <c r="E441" s="587" t="s">
        <v>169</v>
      </c>
      <c r="F441" s="786" t="s">
        <v>616</v>
      </c>
      <c r="G441" s="787"/>
      <c r="H441" s="636">
        <v>3</v>
      </c>
      <c r="I441" s="300">
        <f t="shared" si="21"/>
        <v>0</v>
      </c>
      <c r="J441" s="633">
        <f t="shared" si="22"/>
        <v>0</v>
      </c>
      <c r="K441" s="253">
        <f t="shared" si="23"/>
        <v>0</v>
      </c>
      <c r="L441" s="807"/>
      <c r="M441" s="647"/>
      <c r="O441" s="800" t="s">
        <v>617</v>
      </c>
      <c r="P441" s="800"/>
      <c r="Q441" s="800"/>
      <c r="R441" s="800"/>
    </row>
    <row r="442" spans="1:18" ht="15" customHeight="1">
      <c r="A442" s="718"/>
      <c r="B442" s="312"/>
      <c r="C442" s="313"/>
      <c r="D442" s="314"/>
      <c r="E442" s="587" t="s">
        <v>200</v>
      </c>
      <c r="F442" s="786" t="s">
        <v>618</v>
      </c>
      <c r="G442" s="787"/>
      <c r="H442" s="636">
        <v>1</v>
      </c>
      <c r="I442" s="300">
        <f>IF(AND(OR(A442="x", A442="p"),NOT(B442="n")),H442,0)</f>
        <v>0</v>
      </c>
      <c r="J442" s="633">
        <f>IF(OR(D442="m", C442="y"),H442,0)</f>
        <v>0</v>
      </c>
      <c r="K442" s="253">
        <f>IF(AND(J442&gt;0,C442="y"),H442,0)</f>
        <v>0</v>
      </c>
      <c r="L442" s="807"/>
      <c r="M442" s="647"/>
    </row>
    <row r="443" spans="1:18" ht="15" customHeight="1">
      <c r="A443" s="718"/>
      <c r="B443" s="312"/>
      <c r="C443" s="313"/>
      <c r="D443" s="314"/>
      <c r="E443" s="587" t="s">
        <v>404</v>
      </c>
      <c r="F443" s="786" t="s">
        <v>618</v>
      </c>
      <c r="G443" s="787"/>
      <c r="H443" s="636">
        <v>1</v>
      </c>
      <c r="I443" s="300">
        <f t="shared" si="21"/>
        <v>0</v>
      </c>
      <c r="J443" s="633">
        <f t="shared" si="22"/>
        <v>0</v>
      </c>
      <c r="K443" s="253">
        <f t="shared" si="23"/>
        <v>0</v>
      </c>
      <c r="L443" s="807"/>
      <c r="M443" s="647"/>
    </row>
    <row r="444" spans="1:18" ht="15" customHeight="1">
      <c r="A444" s="719"/>
      <c r="B444" s="238"/>
      <c r="C444" s="239"/>
      <c r="D444" s="240"/>
      <c r="E444" s="587" t="s">
        <v>406</v>
      </c>
      <c r="F444" s="786" t="s">
        <v>619</v>
      </c>
      <c r="G444" s="787"/>
      <c r="H444" s="636">
        <v>2</v>
      </c>
      <c r="I444" s="300">
        <f t="shared" si="21"/>
        <v>0</v>
      </c>
      <c r="J444" s="633">
        <f t="shared" si="22"/>
        <v>0</v>
      </c>
      <c r="K444" s="253">
        <f t="shared" si="23"/>
        <v>0</v>
      </c>
      <c r="L444" s="807"/>
      <c r="M444" s="647"/>
    </row>
    <row r="445" spans="1:18" ht="15" customHeight="1">
      <c r="A445" s="720"/>
      <c r="B445" s="721"/>
      <c r="C445" s="722"/>
      <c r="D445" s="723"/>
      <c r="E445" s="587" t="s">
        <v>620</v>
      </c>
      <c r="F445" s="786" t="s">
        <v>621</v>
      </c>
      <c r="G445" s="787"/>
      <c r="H445" s="724">
        <v>1</v>
      </c>
      <c r="I445" s="300">
        <f t="shared" si="21"/>
        <v>0</v>
      </c>
      <c r="J445" s="633">
        <f t="shared" si="22"/>
        <v>0</v>
      </c>
      <c r="K445" s="221">
        <f t="shared" si="23"/>
        <v>0</v>
      </c>
      <c r="L445" s="807"/>
      <c r="M445" s="725"/>
    </row>
    <row r="446" spans="1:18" ht="15" customHeight="1">
      <c r="A446" s="713"/>
      <c r="B446" s="714"/>
      <c r="C446" s="715"/>
      <c r="D446" s="716"/>
      <c r="E446" s="587" t="s">
        <v>622</v>
      </c>
      <c r="F446" s="786" t="s">
        <v>623</v>
      </c>
      <c r="G446" s="787"/>
      <c r="H446" s="724">
        <v>1</v>
      </c>
      <c r="I446" s="300">
        <f t="shared" si="21"/>
        <v>0</v>
      </c>
      <c r="J446" s="633">
        <f t="shared" si="22"/>
        <v>0</v>
      </c>
      <c r="K446" s="221">
        <f t="shared" si="23"/>
        <v>0</v>
      </c>
      <c r="L446" s="807"/>
      <c r="M446" s="647"/>
    </row>
    <row r="447" spans="1:18" ht="15" customHeight="1">
      <c r="A447" s="672"/>
      <c r="B447" s="292"/>
      <c r="C447" s="293"/>
      <c r="D447" s="294"/>
      <c r="E447" s="587" t="s">
        <v>624</v>
      </c>
      <c r="F447" s="786" t="s">
        <v>537</v>
      </c>
      <c r="G447" s="787"/>
      <c r="H447" s="636">
        <v>1</v>
      </c>
      <c r="I447" s="300">
        <f t="shared" si="21"/>
        <v>0</v>
      </c>
      <c r="J447" s="633">
        <f t="shared" si="22"/>
        <v>0</v>
      </c>
      <c r="K447" s="221">
        <f t="shared" si="23"/>
        <v>0</v>
      </c>
      <c r="L447" s="807"/>
      <c r="M447" s="647"/>
    </row>
    <row r="448" spans="1:18" ht="15" customHeight="1">
      <c r="A448" s="718"/>
      <c r="B448" s="312"/>
      <c r="C448" s="313"/>
      <c r="D448" s="314"/>
      <c r="E448" s="587" t="s">
        <v>625</v>
      </c>
      <c r="F448" s="786" t="s">
        <v>626</v>
      </c>
      <c r="G448" s="787"/>
      <c r="H448" s="636">
        <v>1</v>
      </c>
      <c r="I448" s="300">
        <f t="shared" si="21"/>
        <v>0</v>
      </c>
      <c r="J448" s="633">
        <f t="shared" si="22"/>
        <v>0</v>
      </c>
      <c r="K448" s="221">
        <f t="shared" si="23"/>
        <v>0</v>
      </c>
      <c r="L448" s="807"/>
      <c r="M448" s="647"/>
    </row>
    <row r="449" spans="1:58" ht="15" customHeight="1">
      <c r="A449" s="718"/>
      <c r="B449" s="312"/>
      <c r="C449" s="313"/>
      <c r="D449" s="314"/>
      <c r="E449" s="587" t="s">
        <v>627</v>
      </c>
      <c r="F449" s="786" t="s">
        <v>628</v>
      </c>
      <c r="G449" s="787"/>
      <c r="H449" s="636">
        <v>1</v>
      </c>
      <c r="I449" s="300">
        <f t="shared" si="21"/>
        <v>0</v>
      </c>
      <c r="J449" s="633">
        <f t="shared" si="22"/>
        <v>0</v>
      </c>
      <c r="K449" s="221">
        <f t="shared" si="23"/>
        <v>0</v>
      </c>
      <c r="L449" s="807"/>
      <c r="M449" s="647"/>
    </row>
    <row r="450" spans="1:58" ht="15" customHeight="1">
      <c r="A450" s="718"/>
      <c r="B450" s="312"/>
      <c r="C450" s="313"/>
      <c r="D450" s="314"/>
      <c r="E450" s="587" t="s">
        <v>629</v>
      </c>
      <c r="F450" s="786" t="s">
        <v>630</v>
      </c>
      <c r="G450" s="787"/>
      <c r="H450" s="636">
        <v>1</v>
      </c>
      <c r="I450" s="300">
        <f t="shared" si="21"/>
        <v>0</v>
      </c>
      <c r="J450" s="633">
        <f t="shared" si="22"/>
        <v>0</v>
      </c>
      <c r="K450" s="221">
        <f t="shared" si="23"/>
        <v>0</v>
      </c>
      <c r="L450" s="807"/>
      <c r="M450" s="647"/>
      <c r="O450" s="769"/>
    </row>
    <row r="451" spans="1:58" ht="15" customHeight="1">
      <c r="A451" s="718"/>
      <c r="B451" s="312"/>
      <c r="C451" s="313"/>
      <c r="D451" s="314"/>
      <c r="E451" s="587" t="s">
        <v>631</v>
      </c>
      <c r="F451" s="786" t="s">
        <v>632</v>
      </c>
      <c r="G451" s="787"/>
      <c r="H451" s="636">
        <v>1</v>
      </c>
      <c r="I451" s="300">
        <f t="shared" si="21"/>
        <v>0</v>
      </c>
      <c r="J451" s="633">
        <f t="shared" si="22"/>
        <v>0</v>
      </c>
      <c r="K451" s="221">
        <f t="shared" si="23"/>
        <v>0</v>
      </c>
      <c r="L451" s="807"/>
      <c r="M451" s="647"/>
      <c r="O451" s="137"/>
    </row>
    <row r="452" spans="1:58" ht="15" customHeight="1">
      <c r="A452" s="718"/>
      <c r="B452" s="312"/>
      <c r="C452" s="313"/>
      <c r="D452" s="314"/>
      <c r="E452" s="587" t="s">
        <v>633</v>
      </c>
      <c r="F452" s="786" t="s">
        <v>634</v>
      </c>
      <c r="G452" s="787"/>
      <c r="H452" s="636">
        <v>1</v>
      </c>
      <c r="I452" s="300">
        <f t="shared" si="21"/>
        <v>0</v>
      </c>
      <c r="J452" s="633">
        <f t="shared" si="22"/>
        <v>0</v>
      </c>
      <c r="K452" s="221">
        <f t="shared" si="23"/>
        <v>0</v>
      </c>
      <c r="L452" s="807"/>
      <c r="M452" s="647"/>
    </row>
    <row r="453" spans="1:58" ht="15">
      <c r="A453" s="719"/>
      <c r="B453" s="238"/>
      <c r="C453" s="239"/>
      <c r="D453" s="240"/>
      <c r="E453" s="734" t="s">
        <v>635</v>
      </c>
      <c r="F453" s="796" t="s">
        <v>636</v>
      </c>
      <c r="G453" s="797"/>
      <c r="H453" s="703">
        <v>1</v>
      </c>
      <c r="I453" s="766">
        <f t="shared" si="21"/>
        <v>0</v>
      </c>
      <c r="J453" s="767">
        <f t="shared" si="22"/>
        <v>0</v>
      </c>
      <c r="K453" s="211">
        <f t="shared" si="23"/>
        <v>0</v>
      </c>
      <c r="L453" s="838"/>
      <c r="M453" s="727"/>
    </row>
    <row r="454" spans="1:58" ht="15">
      <c r="A454" s="719"/>
      <c r="B454" s="764"/>
      <c r="C454" s="239"/>
      <c r="D454" s="765"/>
      <c r="E454" s="589" t="s">
        <v>707</v>
      </c>
      <c r="F454" s="788" t="s">
        <v>708</v>
      </c>
      <c r="G454" s="789"/>
      <c r="H454" s="726">
        <v>1</v>
      </c>
      <c r="I454" s="308">
        <f t="shared" ref="I454" si="24">IF(AND(OR(A454="x", A454="p"),NOT(B454="n")),H454,0)</f>
        <v>0</v>
      </c>
      <c r="J454" s="608">
        <f t="shared" ref="J454" si="25">IF(OR(D454="m", C454="y"),H454,0)</f>
        <v>0</v>
      </c>
      <c r="K454" s="211">
        <f t="shared" ref="K454" si="26">IF(AND(J454&gt;0,C454="y"),H454,0)</f>
        <v>0</v>
      </c>
      <c r="L454" s="782"/>
      <c r="M454" s="727"/>
    </row>
    <row r="455" spans="1:58" ht="15">
      <c r="A455" s="214"/>
      <c r="B455" s="215"/>
      <c r="C455" s="216"/>
      <c r="D455" s="217"/>
      <c r="E455" s="251">
        <v>22</v>
      </c>
      <c r="F455" s="774" t="s">
        <v>637</v>
      </c>
      <c r="G455" s="775"/>
      <c r="H455" s="519">
        <v>1</v>
      </c>
      <c r="I455" s="209">
        <f t="shared" si="21"/>
        <v>0</v>
      </c>
      <c r="J455" s="220">
        <f t="shared" si="22"/>
        <v>0</v>
      </c>
      <c r="K455" s="253">
        <f t="shared" si="23"/>
        <v>0</v>
      </c>
      <c r="L455" s="246" t="s">
        <v>366</v>
      </c>
      <c r="M455" s="223"/>
      <c r="AN455" s="184"/>
      <c r="AO455" s="184"/>
      <c r="AP455" s="184"/>
      <c r="AQ455" s="184"/>
      <c r="AR455" s="184"/>
      <c r="AS455" s="184"/>
      <c r="AT455" s="184"/>
      <c r="AU455" s="184"/>
      <c r="AV455" s="184"/>
      <c r="AW455" s="184"/>
    </row>
    <row r="456" spans="1:58" s="185" customFormat="1" ht="17.25" customHeight="1">
      <c r="A456" s="214"/>
      <c r="B456" s="215"/>
      <c r="C456" s="216"/>
      <c r="D456" s="217"/>
      <c r="E456" s="218">
        <v>23</v>
      </c>
      <c r="F456" s="774" t="s">
        <v>638</v>
      </c>
      <c r="G456" s="775"/>
      <c r="H456" s="519">
        <v>1</v>
      </c>
      <c r="I456" s="209">
        <f>IF(AND(OR(A456="x", A456="p"),NOT(B456="n")),H456,0)</f>
        <v>0</v>
      </c>
      <c r="J456" s="220">
        <f>IF(OR(D456="m", C456="y"),H456,0)</f>
        <v>0</v>
      </c>
      <c r="K456" s="253">
        <f>IF(AND(J456&gt;0,C456="y"),H456,0)</f>
        <v>0</v>
      </c>
      <c r="L456" s="246" t="s">
        <v>172</v>
      </c>
      <c r="M456" s="223"/>
      <c r="N456" s="137"/>
      <c r="O456" s="138"/>
      <c r="P456" s="184"/>
      <c r="Q456" s="184"/>
      <c r="R456" s="184"/>
      <c r="S456" s="184"/>
      <c r="T456" s="184"/>
      <c r="U456" s="184"/>
      <c r="V456" s="184"/>
      <c r="W456" s="184"/>
      <c r="X456" s="184"/>
      <c r="Y456" s="184"/>
      <c r="Z456" s="184"/>
      <c r="AA456" s="184"/>
      <c r="AB456" s="184"/>
      <c r="AC456" s="184"/>
      <c r="AD456" s="184"/>
      <c r="AE456" s="184"/>
      <c r="AF456" s="184"/>
      <c r="AG456" s="137"/>
      <c r="AH456" s="137"/>
      <c r="AI456" s="184"/>
      <c r="AJ456" s="184"/>
      <c r="AK456" s="184"/>
      <c r="AL456" s="184"/>
      <c r="AM456" s="184"/>
      <c r="AN456" s="184"/>
      <c r="AO456" s="184"/>
      <c r="AP456" s="184"/>
      <c r="AQ456" s="184"/>
      <c r="AR456" s="184"/>
      <c r="AS456" s="184"/>
      <c r="AT456" s="184"/>
      <c r="AU456" s="184"/>
      <c r="AV456" s="184"/>
      <c r="AW456" s="184"/>
      <c r="AX456" s="184"/>
      <c r="AY456" s="184"/>
      <c r="AZ456" s="184"/>
      <c r="BA456" s="184"/>
      <c r="BB456" s="184"/>
      <c r="BC456" s="184"/>
      <c r="BD456" s="184"/>
      <c r="BE456" s="184"/>
      <c r="BF456" s="184"/>
    </row>
    <row r="457" spans="1:58" s="185" customFormat="1" ht="18" customHeight="1" thickBot="1">
      <c r="A457" s="214"/>
      <c r="B457" s="215"/>
      <c r="C457" s="216"/>
      <c r="D457" s="217"/>
      <c r="E457" s="218">
        <v>24</v>
      </c>
      <c r="F457" s="774" t="s">
        <v>639</v>
      </c>
      <c r="G457" s="775"/>
      <c r="H457" s="519">
        <v>1</v>
      </c>
      <c r="I457" s="209">
        <f>IF(AND(OR(A457="x", A457="p"),NOT(B457="n")),H457,0)</f>
        <v>0</v>
      </c>
      <c r="J457" s="220">
        <f>IF(OR(D457="m", C457="y"),H457,0)</f>
        <v>0</v>
      </c>
      <c r="K457" s="253">
        <f>IF(AND(J457&gt;0,C457="y"),H457,0)</f>
        <v>0</v>
      </c>
      <c r="L457" s="246" t="s">
        <v>172</v>
      </c>
      <c r="M457" s="223"/>
      <c r="N457" s="184"/>
      <c r="O457" s="202"/>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c r="AS457" s="184"/>
      <c r="AT457" s="184"/>
      <c r="AU457" s="184"/>
      <c r="AV457" s="184"/>
      <c r="AW457" s="184"/>
      <c r="AX457" s="184"/>
      <c r="AY457" s="184"/>
      <c r="AZ457" s="184"/>
      <c r="BA457" s="184"/>
      <c r="BB457" s="184"/>
      <c r="BC457" s="184"/>
      <c r="BD457" s="184"/>
      <c r="BE457" s="184"/>
      <c r="BF457" s="184"/>
    </row>
    <row r="458" spans="1:58" s="185" customFormat="1" ht="15.75" thickBot="1">
      <c r="A458" s="193"/>
      <c r="B458" s="194"/>
      <c r="C458" s="194"/>
      <c r="D458" s="276" t="s">
        <v>640</v>
      </c>
      <c r="E458" s="637"/>
      <c r="F458" s="638"/>
      <c r="G458" s="667"/>
      <c r="H458" s="507"/>
      <c r="I458" s="343"/>
      <c r="J458" s="344"/>
      <c r="K458" s="508"/>
      <c r="L458" s="833"/>
      <c r="M458" s="834"/>
      <c r="N458" s="184"/>
      <c r="O458" s="202"/>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c r="AS458" s="184"/>
      <c r="AT458" s="184"/>
      <c r="AU458" s="184"/>
      <c r="AV458" s="184"/>
      <c r="AW458" s="184"/>
      <c r="AX458" s="184"/>
      <c r="AY458" s="184"/>
      <c r="AZ458" s="184"/>
      <c r="BA458" s="184"/>
      <c r="BB458" s="184"/>
      <c r="BC458" s="184"/>
      <c r="BD458" s="184"/>
      <c r="BE458" s="184"/>
      <c r="BF458" s="184"/>
    </row>
    <row r="459" spans="1:58" s="185" customFormat="1" ht="26.25" customHeight="1">
      <c r="A459" s="214"/>
      <c r="B459" s="215"/>
      <c r="C459" s="216"/>
      <c r="D459" s="217"/>
      <c r="E459" s="218">
        <v>25</v>
      </c>
      <c r="F459" s="835" t="s">
        <v>641</v>
      </c>
      <c r="G459" s="836"/>
      <c r="H459" s="519">
        <v>3</v>
      </c>
      <c r="I459" s="209">
        <f t="shared" ref="I459:I469" si="27">IF(AND(OR(A459="x", A459="p"),NOT(B459="n")),H459,0)</f>
        <v>0</v>
      </c>
      <c r="J459" s="220">
        <f t="shared" ref="J459:J469" si="28">IF(OR(D459="m", C459="y"),H459,0)</f>
        <v>0</v>
      </c>
      <c r="K459" s="253">
        <f t="shared" ref="K459:K470" si="29">IF(AND(J459&gt;0,C459="y"),H459,0)</f>
        <v>0</v>
      </c>
      <c r="L459" s="246" t="s">
        <v>88</v>
      </c>
      <c r="M459" s="223"/>
      <c r="N459" s="184"/>
      <c r="O459" s="837" t="s">
        <v>642</v>
      </c>
      <c r="P459" s="837"/>
      <c r="Q459" s="837"/>
      <c r="R459" s="837"/>
      <c r="S459" s="837"/>
      <c r="T459" s="837"/>
      <c r="U459" s="837"/>
      <c r="V459" s="837"/>
      <c r="W459" s="837"/>
      <c r="X459" s="837"/>
      <c r="Y459" s="837"/>
      <c r="Z459" s="837"/>
      <c r="AA459" s="837"/>
      <c r="AB459" s="837"/>
      <c r="AC459" s="837"/>
      <c r="AD459" s="837"/>
      <c r="AE459" s="184"/>
      <c r="AF459" s="184"/>
      <c r="AG459" s="184"/>
      <c r="AH459" s="184"/>
      <c r="AI459" s="184"/>
      <c r="AJ459" s="184"/>
      <c r="AK459" s="184"/>
      <c r="AL459" s="184"/>
      <c r="AM459" s="184"/>
      <c r="AN459" s="184"/>
      <c r="AO459" s="184"/>
      <c r="AP459" s="184"/>
      <c r="AQ459" s="184"/>
      <c r="AR459" s="184"/>
      <c r="AS459" s="184"/>
      <c r="AT459" s="184"/>
      <c r="AU459" s="184"/>
      <c r="AV459" s="184"/>
      <c r="AW459" s="184"/>
      <c r="AX459" s="184"/>
      <c r="AY459" s="184"/>
      <c r="AZ459" s="184"/>
      <c r="BA459" s="184"/>
      <c r="BB459" s="184"/>
      <c r="BC459" s="184"/>
      <c r="BD459" s="184"/>
      <c r="BE459" s="184"/>
      <c r="BF459" s="184"/>
    </row>
    <row r="460" spans="1:58" s="185" customFormat="1" ht="30.75" customHeight="1">
      <c r="A460" s="214"/>
      <c r="B460" s="215"/>
      <c r="C460" s="216"/>
      <c r="D460" s="217"/>
      <c r="E460" s="218">
        <v>26</v>
      </c>
      <c r="F460" s="774" t="s">
        <v>643</v>
      </c>
      <c r="G460" s="775"/>
      <c r="H460" s="519">
        <v>3</v>
      </c>
      <c r="I460" s="209">
        <f t="shared" si="27"/>
        <v>0</v>
      </c>
      <c r="J460" s="220">
        <f t="shared" si="28"/>
        <v>0</v>
      </c>
      <c r="K460" s="253">
        <f t="shared" si="29"/>
        <v>0</v>
      </c>
      <c r="L460" s="246" t="s">
        <v>491</v>
      </c>
      <c r="M460" s="223"/>
      <c r="N460" s="184"/>
      <c r="O460" s="202"/>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c r="AS460" s="184"/>
      <c r="AT460" s="184"/>
      <c r="AU460" s="184"/>
      <c r="AV460" s="184"/>
      <c r="AW460" s="184"/>
      <c r="AX460" s="184"/>
      <c r="AY460" s="184"/>
      <c r="AZ460" s="184"/>
      <c r="BA460" s="184"/>
      <c r="BB460" s="184"/>
      <c r="BC460" s="184"/>
      <c r="BD460" s="184"/>
      <c r="BE460" s="184"/>
      <c r="BF460" s="184"/>
    </row>
    <row r="461" spans="1:58" s="185" customFormat="1" ht="24.75" customHeight="1">
      <c r="A461" s="214"/>
      <c r="B461" s="215"/>
      <c r="C461" s="216"/>
      <c r="D461" s="217"/>
      <c r="E461" s="218">
        <v>27</v>
      </c>
      <c r="F461" s="774" t="s">
        <v>644</v>
      </c>
      <c r="G461" s="775"/>
      <c r="H461" s="519">
        <v>1</v>
      </c>
      <c r="I461" s="209">
        <f t="shared" si="27"/>
        <v>0</v>
      </c>
      <c r="J461" s="220">
        <f t="shared" si="28"/>
        <v>0</v>
      </c>
      <c r="K461" s="253">
        <f t="shared" si="29"/>
        <v>0</v>
      </c>
      <c r="L461" s="246" t="s">
        <v>88</v>
      </c>
      <c r="M461" s="223"/>
      <c r="N461" s="184"/>
      <c r="O461" s="837" t="s">
        <v>645</v>
      </c>
      <c r="P461" s="837"/>
      <c r="Q461" s="837"/>
      <c r="R461" s="837"/>
      <c r="S461" s="837"/>
      <c r="T461" s="837"/>
      <c r="U461" s="837"/>
      <c r="V461" s="837"/>
      <c r="W461" s="837"/>
      <c r="X461" s="837"/>
      <c r="Y461" s="837"/>
      <c r="Z461" s="837"/>
      <c r="AA461" s="837"/>
      <c r="AB461" s="837"/>
      <c r="AC461" s="837"/>
      <c r="AD461" s="184"/>
      <c r="AE461" s="184"/>
      <c r="AF461" s="184"/>
      <c r="AG461" s="184"/>
      <c r="AH461" s="184"/>
      <c r="AI461" s="184"/>
      <c r="AJ461" s="184"/>
      <c r="AK461" s="184"/>
      <c r="AL461" s="184"/>
      <c r="AM461" s="184"/>
      <c r="AN461" s="184"/>
      <c r="AO461" s="184"/>
      <c r="AP461" s="184"/>
      <c r="AQ461" s="184"/>
      <c r="AR461" s="184"/>
      <c r="AS461" s="184"/>
      <c r="AT461" s="184"/>
      <c r="AU461" s="184"/>
      <c r="AV461" s="184"/>
      <c r="AW461" s="184"/>
      <c r="AX461" s="184"/>
      <c r="AY461" s="184"/>
      <c r="AZ461" s="184"/>
      <c r="BA461" s="184"/>
      <c r="BB461" s="184"/>
      <c r="BC461" s="184"/>
      <c r="BD461" s="184"/>
      <c r="BE461" s="184"/>
      <c r="BF461" s="184"/>
    </row>
    <row r="462" spans="1:58" s="185" customFormat="1" ht="37.5" customHeight="1">
      <c r="A462" s="214"/>
      <c r="B462" s="215"/>
      <c r="C462" s="216"/>
      <c r="D462" s="217"/>
      <c r="E462" s="218">
        <v>28</v>
      </c>
      <c r="F462" s="774" t="s">
        <v>646</v>
      </c>
      <c r="G462" s="775"/>
      <c r="H462" s="519">
        <v>1</v>
      </c>
      <c r="I462" s="209">
        <f t="shared" si="27"/>
        <v>0</v>
      </c>
      <c r="J462" s="220">
        <f t="shared" si="28"/>
        <v>0</v>
      </c>
      <c r="K462" s="253">
        <f t="shared" si="29"/>
        <v>0</v>
      </c>
      <c r="L462" s="246" t="s">
        <v>491</v>
      </c>
      <c r="M462" s="223"/>
      <c r="N462" s="184"/>
      <c r="O462" s="202"/>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c r="AS462" s="184"/>
      <c r="AT462" s="184"/>
      <c r="AU462" s="184"/>
      <c r="AV462" s="184"/>
      <c r="AW462" s="184"/>
      <c r="AX462" s="184"/>
      <c r="AY462" s="184"/>
      <c r="AZ462" s="184"/>
      <c r="BA462" s="184"/>
      <c r="BB462" s="184"/>
      <c r="BC462" s="184"/>
      <c r="BD462" s="184"/>
      <c r="BE462" s="184"/>
      <c r="BF462" s="184"/>
    </row>
    <row r="463" spans="1:58" s="185" customFormat="1" ht="24">
      <c r="A463" s="214"/>
      <c r="B463" s="215"/>
      <c r="C463" s="216"/>
      <c r="D463" s="217"/>
      <c r="E463" s="218">
        <v>29</v>
      </c>
      <c r="F463" s="774" t="s">
        <v>647</v>
      </c>
      <c r="G463" s="775"/>
      <c r="H463" s="519">
        <v>1</v>
      </c>
      <c r="I463" s="209">
        <f t="shared" si="27"/>
        <v>0</v>
      </c>
      <c r="J463" s="220">
        <f t="shared" si="28"/>
        <v>0</v>
      </c>
      <c r="K463" s="253">
        <f t="shared" si="29"/>
        <v>0</v>
      </c>
      <c r="L463" s="246" t="s">
        <v>491</v>
      </c>
      <c r="M463" s="223"/>
      <c r="N463" s="184"/>
      <c r="O463" s="202"/>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c r="AS463" s="184"/>
      <c r="AT463" s="184"/>
      <c r="AU463" s="184"/>
      <c r="AV463" s="184"/>
      <c r="AW463" s="184"/>
      <c r="AX463" s="184"/>
      <c r="AY463" s="184"/>
      <c r="AZ463" s="184"/>
      <c r="BA463" s="184"/>
      <c r="BB463" s="184"/>
      <c r="BC463" s="184"/>
      <c r="BD463" s="184"/>
      <c r="BE463" s="184"/>
      <c r="BF463" s="184"/>
    </row>
    <row r="464" spans="1:58" s="185" customFormat="1" ht="24.75" customHeight="1">
      <c r="A464" s="214"/>
      <c r="B464" s="215"/>
      <c r="C464" s="216"/>
      <c r="D464" s="217"/>
      <c r="E464" s="218">
        <v>30</v>
      </c>
      <c r="F464" s="774" t="s">
        <v>648</v>
      </c>
      <c r="G464" s="775"/>
      <c r="H464" s="519">
        <v>1</v>
      </c>
      <c r="I464" s="209">
        <f t="shared" si="27"/>
        <v>0</v>
      </c>
      <c r="J464" s="220">
        <f t="shared" si="28"/>
        <v>0</v>
      </c>
      <c r="K464" s="253">
        <f t="shared" si="29"/>
        <v>0</v>
      </c>
      <c r="L464" s="246" t="s">
        <v>88</v>
      </c>
      <c r="M464" s="223"/>
      <c r="N464" s="184"/>
      <c r="O464" s="202"/>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c r="AS464" s="184"/>
      <c r="AT464" s="184"/>
      <c r="AU464" s="184"/>
      <c r="AV464" s="184"/>
      <c r="AW464" s="184"/>
      <c r="AX464" s="184"/>
      <c r="AY464" s="184"/>
      <c r="AZ464" s="184"/>
      <c r="BA464" s="184"/>
      <c r="BB464" s="184"/>
      <c r="BC464" s="184"/>
      <c r="BD464" s="184"/>
      <c r="BE464" s="184"/>
      <c r="BF464" s="184"/>
    </row>
    <row r="465" spans="1:58" s="185" customFormat="1" ht="24">
      <c r="A465" s="214"/>
      <c r="B465" s="215"/>
      <c r="C465" s="216"/>
      <c r="D465" s="217"/>
      <c r="E465" s="218">
        <v>31</v>
      </c>
      <c r="F465" s="774" t="s">
        <v>649</v>
      </c>
      <c r="G465" s="775"/>
      <c r="H465" s="519">
        <v>1</v>
      </c>
      <c r="I465" s="209">
        <f t="shared" si="27"/>
        <v>0</v>
      </c>
      <c r="J465" s="220">
        <f t="shared" si="28"/>
        <v>0</v>
      </c>
      <c r="K465" s="253">
        <f t="shared" si="29"/>
        <v>0</v>
      </c>
      <c r="L465" s="246" t="s">
        <v>491</v>
      </c>
      <c r="M465" s="223"/>
      <c r="N465" s="184"/>
      <c r="O465" s="202"/>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c r="AS465" s="184"/>
      <c r="AT465" s="184"/>
      <c r="AU465" s="184"/>
      <c r="AV465" s="184"/>
      <c r="AW465" s="184"/>
      <c r="AX465" s="184"/>
      <c r="AY465" s="184"/>
      <c r="AZ465" s="184"/>
      <c r="BA465" s="184"/>
      <c r="BB465" s="184"/>
      <c r="BC465" s="184"/>
      <c r="BD465" s="184"/>
      <c r="BE465" s="184"/>
      <c r="BF465" s="184"/>
    </row>
    <row r="466" spans="1:58" s="185" customFormat="1" ht="24">
      <c r="A466" s="214"/>
      <c r="B466" s="215"/>
      <c r="C466" s="216"/>
      <c r="D466" s="217"/>
      <c r="E466" s="218">
        <v>32</v>
      </c>
      <c r="F466" s="774" t="s">
        <v>650</v>
      </c>
      <c r="G466" s="775"/>
      <c r="H466" s="519">
        <v>1</v>
      </c>
      <c r="I466" s="209">
        <f t="shared" si="27"/>
        <v>0</v>
      </c>
      <c r="J466" s="220">
        <f t="shared" si="28"/>
        <v>0</v>
      </c>
      <c r="K466" s="253">
        <f t="shared" si="29"/>
        <v>0</v>
      </c>
      <c r="L466" s="246" t="s">
        <v>491</v>
      </c>
      <c r="M466" s="223"/>
      <c r="N466" s="184"/>
      <c r="O466" s="202"/>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c r="AS466" s="184"/>
      <c r="AT466" s="184"/>
      <c r="AU466" s="184"/>
      <c r="AV466" s="184"/>
      <c r="AW466" s="184"/>
      <c r="AX466" s="184"/>
      <c r="AY466" s="184"/>
      <c r="AZ466" s="184"/>
      <c r="BA466" s="184"/>
      <c r="BB466" s="184"/>
      <c r="BC466" s="184"/>
      <c r="BD466" s="184"/>
      <c r="BE466" s="184"/>
      <c r="BF466" s="184"/>
    </row>
    <row r="467" spans="1:58" s="185" customFormat="1" ht="26.25" customHeight="1">
      <c r="A467" s="214"/>
      <c r="B467" s="215"/>
      <c r="C467" s="216"/>
      <c r="D467" s="217"/>
      <c r="E467" s="218">
        <v>33</v>
      </c>
      <c r="F467" s="774" t="s">
        <v>651</v>
      </c>
      <c r="G467" s="775"/>
      <c r="H467" s="519">
        <v>1</v>
      </c>
      <c r="I467" s="209">
        <f t="shared" si="27"/>
        <v>0</v>
      </c>
      <c r="J467" s="220">
        <f t="shared" si="28"/>
        <v>0</v>
      </c>
      <c r="K467" s="253">
        <f t="shared" si="29"/>
        <v>0</v>
      </c>
      <c r="L467" s="246" t="s">
        <v>88</v>
      </c>
      <c r="M467" s="223"/>
      <c r="N467" s="184"/>
      <c r="O467" s="202"/>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c r="AS467" s="184"/>
      <c r="AT467" s="184"/>
      <c r="AU467" s="184"/>
      <c r="AV467" s="184"/>
      <c r="AW467" s="184"/>
      <c r="AX467" s="184"/>
      <c r="AY467" s="184"/>
      <c r="AZ467" s="184"/>
      <c r="BA467" s="184"/>
      <c r="BB467" s="184"/>
      <c r="BC467" s="184"/>
      <c r="BD467" s="184"/>
      <c r="BE467" s="184"/>
      <c r="BF467" s="184"/>
    </row>
    <row r="468" spans="1:58" s="185" customFormat="1" ht="24">
      <c r="A468" s="214"/>
      <c r="B468" s="215"/>
      <c r="C468" s="216"/>
      <c r="D468" s="217"/>
      <c r="E468" s="218">
        <v>34</v>
      </c>
      <c r="F468" s="774" t="s">
        <v>652</v>
      </c>
      <c r="G468" s="775"/>
      <c r="H468" s="519">
        <v>1</v>
      </c>
      <c r="I468" s="209">
        <f t="shared" si="27"/>
        <v>0</v>
      </c>
      <c r="J468" s="220">
        <f t="shared" si="28"/>
        <v>0</v>
      </c>
      <c r="K468" s="253">
        <f t="shared" si="29"/>
        <v>0</v>
      </c>
      <c r="L468" s="246" t="s">
        <v>491</v>
      </c>
      <c r="M468" s="223"/>
      <c r="N468" s="184"/>
      <c r="O468" s="202"/>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c r="AS468" s="184"/>
      <c r="AT468" s="184"/>
      <c r="AU468" s="184"/>
      <c r="AV468" s="184"/>
      <c r="AW468" s="184"/>
      <c r="AX468" s="184"/>
      <c r="AY468" s="184"/>
      <c r="AZ468" s="184"/>
      <c r="BA468" s="184"/>
      <c r="BB468" s="184"/>
      <c r="BC468" s="184"/>
      <c r="BD468" s="184"/>
      <c r="BE468" s="184"/>
      <c r="BF468" s="184"/>
    </row>
    <row r="469" spans="1:58" s="185" customFormat="1" ht="15">
      <c r="A469" s="317"/>
      <c r="B469" s="318"/>
      <c r="C469" s="319"/>
      <c r="D469" s="320"/>
      <c r="E469" s="379">
        <v>35</v>
      </c>
      <c r="F469" s="774" t="s">
        <v>653</v>
      </c>
      <c r="G469" s="775"/>
      <c r="H469" s="522">
        <v>3</v>
      </c>
      <c r="I469" s="272">
        <f t="shared" si="27"/>
        <v>0</v>
      </c>
      <c r="J469" s="273">
        <f t="shared" si="28"/>
        <v>0</v>
      </c>
      <c r="K469" s="253">
        <f t="shared" si="29"/>
        <v>0</v>
      </c>
      <c r="L469" s="274" t="s">
        <v>88</v>
      </c>
      <c r="M469" s="275"/>
      <c r="N469" s="184"/>
      <c r="O469" s="202"/>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c r="AS469" s="184"/>
      <c r="AT469" s="184"/>
      <c r="AU469" s="184"/>
      <c r="AV469" s="184"/>
      <c r="AW469" s="184"/>
      <c r="AX469" s="184"/>
      <c r="AY469" s="184"/>
      <c r="AZ469" s="184"/>
      <c r="BA469" s="184"/>
      <c r="BB469" s="184"/>
      <c r="BC469" s="184"/>
      <c r="BD469" s="184"/>
      <c r="BE469" s="184"/>
      <c r="BF469" s="184"/>
    </row>
    <row r="470" spans="1:58" s="185" customFormat="1" ht="27" customHeight="1" thickBot="1">
      <c r="A470" s="317"/>
      <c r="B470" s="318"/>
      <c r="C470" s="319"/>
      <c r="D470" s="320"/>
      <c r="E470" s="321">
        <v>36</v>
      </c>
      <c r="F470" s="793" t="s">
        <v>184</v>
      </c>
      <c r="G470" s="794"/>
      <c r="H470" s="728" t="s">
        <v>185</v>
      </c>
      <c r="I470" s="272">
        <f>IF(AND(OR(A470="x", A470="p"),NOT(B470="n"), H470&lt;=7),H470,0)</f>
        <v>0</v>
      </c>
      <c r="J470" s="273">
        <f>IF(AND(OR(D470="m", C470="y"), H470&lt;=7),H470,0)</f>
        <v>0</v>
      </c>
      <c r="K470" s="253">
        <f t="shared" si="29"/>
        <v>0</v>
      </c>
      <c r="L470" s="274" t="s">
        <v>186</v>
      </c>
      <c r="M470" s="275"/>
      <c r="N470" s="184"/>
      <c r="O470" s="202"/>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c r="AS470" s="184"/>
      <c r="AT470" s="184"/>
      <c r="AU470" s="184"/>
      <c r="AV470" s="184"/>
      <c r="AW470" s="184"/>
      <c r="AX470" s="184"/>
      <c r="AY470" s="184"/>
      <c r="AZ470" s="184"/>
      <c r="BA470" s="184"/>
      <c r="BB470" s="184"/>
      <c r="BC470" s="184"/>
      <c r="BD470" s="184"/>
      <c r="BE470" s="184"/>
      <c r="BF470" s="184"/>
    </row>
    <row r="471" spans="1:58" s="185" customFormat="1" ht="16.5" thickTop="1" thickBot="1">
      <c r="A471" s="325"/>
      <c r="B471" s="326"/>
      <c r="C471" s="326"/>
      <c r="D471" s="327" t="s">
        <v>654</v>
      </c>
      <c r="E471" s="328"/>
      <c r="F471" s="329"/>
      <c r="G471" s="330"/>
      <c r="H471" s="331"/>
      <c r="I471" s="618">
        <f>SUM(I402:I470)</f>
        <v>0</v>
      </c>
      <c r="J471" s="501">
        <f>SUM(J402:J470)</f>
        <v>0</v>
      </c>
      <c r="K471" s="620">
        <f>SUM(K401:K470)</f>
        <v>0</v>
      </c>
      <c r="L471" s="503"/>
      <c r="M471" s="660"/>
      <c r="N471" s="184"/>
      <c r="O471" s="202"/>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c r="AS471" s="184"/>
      <c r="AT471" s="184"/>
      <c r="AU471" s="184"/>
      <c r="AV471" s="184"/>
      <c r="AW471" s="184"/>
      <c r="AX471" s="184"/>
      <c r="AY471" s="184"/>
      <c r="AZ471" s="184"/>
      <c r="BA471" s="184"/>
      <c r="BB471" s="184"/>
      <c r="BC471" s="184"/>
      <c r="BD471" s="184"/>
      <c r="BE471" s="184"/>
      <c r="BF471" s="184"/>
    </row>
    <row r="472" spans="1:58" s="185" customFormat="1" ht="30.75" customHeight="1" thickTop="1" thickBot="1">
      <c r="A472" s="832" t="s">
        <v>40</v>
      </c>
      <c r="B472" s="832"/>
      <c r="C472" s="832"/>
      <c r="D472" s="832"/>
      <c r="E472" s="832"/>
      <c r="F472" s="832"/>
      <c r="G472" s="832"/>
      <c r="H472" s="832"/>
      <c r="I472" s="832"/>
      <c r="J472" s="832"/>
      <c r="K472" s="832"/>
      <c r="L472" s="832"/>
      <c r="M472" s="832"/>
      <c r="N472" s="184"/>
      <c r="O472" s="202"/>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c r="AS472" s="184"/>
      <c r="AT472" s="184"/>
      <c r="AU472" s="184"/>
      <c r="AV472" s="184"/>
      <c r="AW472" s="184"/>
      <c r="AX472" s="184"/>
      <c r="AY472" s="184"/>
      <c r="AZ472" s="184"/>
      <c r="BA472" s="184"/>
      <c r="BB472" s="184"/>
      <c r="BC472" s="184"/>
      <c r="BD472" s="184"/>
      <c r="BE472" s="184"/>
      <c r="BF472" s="184"/>
    </row>
    <row r="473" spans="1:58" s="185" customFormat="1" ht="30" customHeight="1" thickBot="1">
      <c r="A473" s="817" t="s">
        <v>104</v>
      </c>
      <c r="B473" s="818"/>
      <c r="C473" s="818"/>
      <c r="D473" s="818"/>
      <c r="E473" s="818"/>
      <c r="F473" s="818"/>
      <c r="G473" s="818"/>
      <c r="H473" s="818"/>
      <c r="I473" s="818"/>
      <c r="J473" s="818"/>
      <c r="K473" s="818"/>
      <c r="L473" s="818"/>
      <c r="M473" s="819"/>
      <c r="N473" s="184"/>
      <c r="O473" s="202"/>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c r="AS473" s="184"/>
      <c r="AT473" s="184"/>
      <c r="AU473" s="184"/>
      <c r="AV473" s="184"/>
      <c r="AW473" s="184"/>
      <c r="AX473" s="184"/>
      <c r="AY473" s="184"/>
      <c r="AZ473" s="184"/>
      <c r="BA473" s="184"/>
      <c r="BB473" s="184"/>
      <c r="BC473" s="184"/>
      <c r="BD473" s="184"/>
      <c r="BE473" s="184"/>
      <c r="BF473" s="184"/>
    </row>
    <row r="474" spans="1:58" s="185" customFormat="1" ht="30" customHeight="1">
      <c r="A474" s="179"/>
      <c r="B474" s="180"/>
      <c r="C474" s="181"/>
      <c r="D474" s="182"/>
      <c r="E474" s="820" t="s">
        <v>655</v>
      </c>
      <c r="F474" s="820"/>
      <c r="G474" s="821"/>
      <c r="H474" s="824" t="s">
        <v>106</v>
      </c>
      <c r="I474" s="826" t="s">
        <v>107</v>
      </c>
      <c r="J474" s="827"/>
      <c r="K474" s="183"/>
      <c r="L474" s="828" t="s">
        <v>108</v>
      </c>
      <c r="M474" s="830" t="s">
        <v>238</v>
      </c>
      <c r="N474" s="184"/>
      <c r="O474" s="202"/>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c r="AS474" s="184"/>
      <c r="AT474" s="184"/>
      <c r="AU474" s="184"/>
      <c r="AV474" s="184"/>
      <c r="AW474" s="184"/>
      <c r="AX474" s="184"/>
      <c r="AY474" s="184"/>
      <c r="AZ474" s="184"/>
      <c r="BA474" s="184"/>
      <c r="BB474" s="184"/>
      <c r="BC474" s="184"/>
      <c r="BD474" s="184"/>
      <c r="BE474" s="184"/>
      <c r="BF474" s="184"/>
    </row>
    <row r="475" spans="1:58" s="185" customFormat="1" ht="42" customHeight="1" thickBot="1">
      <c r="A475" s="186" t="s">
        <v>110</v>
      </c>
      <c r="B475" s="187" t="s">
        <v>111</v>
      </c>
      <c r="C475" s="188" t="s">
        <v>112</v>
      </c>
      <c r="D475" s="189" t="s">
        <v>113</v>
      </c>
      <c r="E475" s="822"/>
      <c r="F475" s="822"/>
      <c r="G475" s="823"/>
      <c r="H475" s="825"/>
      <c r="I475" s="190" t="s">
        <v>114</v>
      </c>
      <c r="J475" s="191" t="s">
        <v>115</v>
      </c>
      <c r="K475" s="192"/>
      <c r="L475" s="829"/>
      <c r="M475" s="831"/>
      <c r="N475" s="184"/>
      <c r="O475" s="202"/>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37"/>
      <c r="AO475" s="137"/>
      <c r="AP475" s="137"/>
      <c r="AQ475" s="137"/>
      <c r="AR475" s="137"/>
      <c r="AS475" s="137"/>
      <c r="AT475" s="137"/>
      <c r="AU475" s="137"/>
      <c r="AV475" s="137"/>
      <c r="AW475" s="137"/>
      <c r="AX475" s="184"/>
      <c r="AY475" s="184"/>
      <c r="AZ475" s="184"/>
      <c r="BA475" s="184"/>
      <c r="BB475" s="184"/>
      <c r="BC475" s="184"/>
      <c r="BD475" s="184"/>
      <c r="BE475" s="184"/>
      <c r="BF475" s="184"/>
    </row>
    <row r="476" spans="1:58" ht="15">
      <c r="A476" s="203"/>
      <c r="B476" s="204"/>
      <c r="C476" s="205"/>
      <c r="D476" s="206"/>
      <c r="E476" s="520">
        <v>1</v>
      </c>
      <c r="F476" s="810" t="s">
        <v>656</v>
      </c>
      <c r="G476" s="811"/>
      <c r="H476" s="380">
        <v>3</v>
      </c>
      <c r="I476" s="243">
        <f>IF(AND(OR(A476="x", A476="p"),NOT(B476="n"), H476&lt;=5),H476,0)</f>
        <v>0</v>
      </c>
      <c r="J476" s="265">
        <f>IF(AND(OR(D476="m", C476="y"), H476&lt;=5),H476,0)</f>
        <v>0</v>
      </c>
      <c r="K476" s="253">
        <f>IF(AND(J476&gt;0,C476="y"),H476,0)</f>
        <v>0</v>
      </c>
      <c r="L476" s="779" t="s">
        <v>657</v>
      </c>
      <c r="M476" s="812"/>
      <c r="N476" s="184"/>
      <c r="O476" s="202"/>
      <c r="AG476" s="184"/>
      <c r="AH476" s="184"/>
    </row>
    <row r="477" spans="1:58" ht="23.25" customHeight="1">
      <c r="A477" s="430"/>
      <c r="B477" s="431"/>
      <c r="C477" s="431"/>
      <c r="D477" s="432"/>
      <c r="E477" s="729"/>
      <c r="F477" s="813" t="s">
        <v>658</v>
      </c>
      <c r="G477" s="814"/>
      <c r="H477" s="635"/>
      <c r="I477" s="815"/>
      <c r="J477" s="816"/>
      <c r="K477" s="253"/>
      <c r="L477" s="807"/>
      <c r="M477" s="812"/>
    </row>
    <row r="478" spans="1:58" ht="15">
      <c r="A478" s="142"/>
      <c r="B478" s="730"/>
      <c r="C478" s="730"/>
      <c r="D478" s="731"/>
      <c r="E478" s="729"/>
      <c r="F478" s="813" t="s">
        <v>659</v>
      </c>
      <c r="G478" s="814"/>
      <c r="H478" s="732"/>
      <c r="I478" s="815"/>
      <c r="J478" s="816"/>
      <c r="K478" s="253"/>
      <c r="L478" s="807"/>
      <c r="M478" s="812"/>
    </row>
    <row r="479" spans="1:58" ht="25.5" customHeight="1">
      <c r="A479" s="142"/>
      <c r="B479" s="730"/>
      <c r="C479" s="730"/>
      <c r="D479" s="731"/>
      <c r="E479" s="729"/>
      <c r="F479" s="813" t="s">
        <v>660</v>
      </c>
      <c r="G479" s="814"/>
      <c r="H479" s="732"/>
      <c r="I479" s="815"/>
      <c r="J479" s="816"/>
      <c r="K479" s="253"/>
      <c r="L479" s="807"/>
      <c r="M479" s="812"/>
      <c r="O479" s="800" t="s">
        <v>661</v>
      </c>
      <c r="P479" s="800"/>
      <c r="Q479" s="800"/>
    </row>
    <row r="480" spans="1:58" ht="25.5" customHeight="1">
      <c r="A480" s="142"/>
      <c r="B480" s="730"/>
      <c r="C480" s="730"/>
      <c r="D480" s="731"/>
      <c r="E480" s="729"/>
      <c r="F480" s="801" t="s">
        <v>662</v>
      </c>
      <c r="G480" s="802"/>
      <c r="H480" s="732"/>
      <c r="I480" s="815"/>
      <c r="J480" s="816"/>
      <c r="K480" s="253"/>
      <c r="L480" s="807"/>
      <c r="M480" s="812"/>
      <c r="O480" s="800" t="s">
        <v>663</v>
      </c>
      <c r="P480" s="800"/>
      <c r="Q480" s="800"/>
      <c r="AN480" s="184"/>
      <c r="AO480" s="184"/>
      <c r="AP480" s="184"/>
      <c r="AQ480" s="184"/>
      <c r="AR480" s="184"/>
      <c r="AS480" s="184"/>
      <c r="AT480" s="184"/>
      <c r="AU480" s="184"/>
      <c r="AV480" s="184"/>
      <c r="AW480" s="184"/>
    </row>
    <row r="481" spans="1:58" s="185" customFormat="1" ht="25.5" customHeight="1">
      <c r="A481" s="142"/>
      <c r="B481" s="730"/>
      <c r="C481" s="730"/>
      <c r="D481" s="731"/>
      <c r="E481" s="729"/>
      <c r="F481" s="801" t="s">
        <v>664</v>
      </c>
      <c r="G481" s="802"/>
      <c r="H481" s="732"/>
      <c r="I481" s="815"/>
      <c r="J481" s="816"/>
      <c r="K481" s="253"/>
      <c r="L481" s="807"/>
      <c r="M481" s="812"/>
      <c r="N481" s="137"/>
      <c r="O481" s="792" t="s">
        <v>665</v>
      </c>
      <c r="P481" s="792"/>
      <c r="Q481" s="792"/>
      <c r="R481" s="184"/>
      <c r="S481" s="184"/>
      <c r="T481" s="184"/>
      <c r="U481" s="184"/>
      <c r="V481" s="184"/>
      <c r="W481" s="184"/>
      <c r="X481" s="184"/>
      <c r="Y481" s="184"/>
      <c r="Z481" s="184"/>
      <c r="AA481" s="184"/>
      <c r="AB481" s="184"/>
      <c r="AC481" s="184"/>
      <c r="AD481" s="184"/>
      <c r="AE481" s="184"/>
      <c r="AF481" s="184"/>
      <c r="AG481" s="137"/>
      <c r="AH481" s="137"/>
      <c r="AI481" s="184"/>
      <c r="AJ481" s="184"/>
      <c r="AK481" s="184"/>
      <c r="AL481" s="184"/>
      <c r="AM481" s="184"/>
      <c r="AN481" s="137"/>
      <c r="AO481" s="137"/>
      <c r="AP481" s="137"/>
      <c r="AQ481" s="137"/>
      <c r="AR481" s="137"/>
      <c r="AS481" s="137"/>
      <c r="AT481" s="137"/>
      <c r="AU481" s="137"/>
      <c r="AV481" s="137"/>
      <c r="AW481" s="137"/>
      <c r="AX481" s="184"/>
      <c r="AY481" s="184"/>
      <c r="AZ481" s="184"/>
      <c r="BA481" s="184"/>
      <c r="BB481" s="184"/>
      <c r="BC481" s="184"/>
      <c r="BD481" s="184"/>
      <c r="BE481" s="184"/>
      <c r="BF481" s="184"/>
    </row>
    <row r="482" spans="1:58" ht="25.5" customHeight="1">
      <c r="A482" s="142"/>
      <c r="B482" s="730"/>
      <c r="C482" s="730"/>
      <c r="D482" s="731"/>
      <c r="E482" s="729"/>
      <c r="F482" s="801" t="s">
        <v>666</v>
      </c>
      <c r="G482" s="802"/>
      <c r="H482" s="732"/>
      <c r="I482" s="815"/>
      <c r="J482" s="816"/>
      <c r="K482" s="253"/>
      <c r="L482" s="807"/>
      <c r="M482" s="812"/>
      <c r="N482" s="184"/>
      <c r="O482" s="202"/>
      <c r="AG482" s="184"/>
      <c r="AH482" s="184"/>
    </row>
    <row r="483" spans="1:58" ht="38.25" customHeight="1">
      <c r="A483" s="142"/>
      <c r="B483" s="730"/>
      <c r="C483" s="730"/>
      <c r="D483" s="731"/>
      <c r="E483" s="729"/>
      <c r="F483" s="801" t="s">
        <v>667</v>
      </c>
      <c r="G483" s="802"/>
      <c r="H483" s="732"/>
      <c r="I483" s="815"/>
      <c r="J483" s="816"/>
      <c r="K483" s="253"/>
      <c r="L483" s="807"/>
      <c r="M483" s="812"/>
    </row>
    <row r="484" spans="1:58" ht="25.5" customHeight="1">
      <c r="A484" s="142"/>
      <c r="B484" s="730"/>
      <c r="C484" s="730"/>
      <c r="D484" s="731"/>
      <c r="E484" s="729"/>
      <c r="F484" s="801" t="s">
        <v>668</v>
      </c>
      <c r="G484" s="802"/>
      <c r="H484" s="732"/>
      <c r="I484" s="815"/>
      <c r="J484" s="816"/>
      <c r="K484" s="253"/>
      <c r="L484" s="807"/>
      <c r="M484" s="812"/>
    </row>
    <row r="485" spans="1:58" ht="15">
      <c r="A485" s="142"/>
      <c r="B485" s="730"/>
      <c r="C485" s="730"/>
      <c r="D485" s="731"/>
      <c r="E485" s="729"/>
      <c r="F485" s="801" t="s">
        <v>669</v>
      </c>
      <c r="G485" s="802"/>
      <c r="H485" s="732"/>
      <c r="I485" s="815"/>
      <c r="J485" s="816"/>
      <c r="K485" s="253"/>
      <c r="L485" s="807"/>
      <c r="M485" s="812"/>
    </row>
    <row r="486" spans="1:58" ht="15">
      <c r="A486" s="142"/>
      <c r="B486" s="730"/>
      <c r="C486" s="730"/>
      <c r="D486" s="731"/>
      <c r="E486" s="729"/>
      <c r="F486" s="801" t="s">
        <v>670</v>
      </c>
      <c r="G486" s="802"/>
      <c r="H486" s="732"/>
      <c r="I486" s="815"/>
      <c r="J486" s="816"/>
      <c r="K486" s="253"/>
      <c r="L486" s="807"/>
      <c r="M486" s="812"/>
    </row>
    <row r="487" spans="1:58" ht="15">
      <c r="A487" s="287"/>
      <c r="B487" s="288"/>
      <c r="C487" s="288"/>
      <c r="D487" s="289"/>
      <c r="E487" s="290">
        <v>2</v>
      </c>
      <c r="F487" s="805" t="s">
        <v>671</v>
      </c>
      <c r="G487" s="806"/>
      <c r="H487" s="271"/>
      <c r="I487" s="272"/>
      <c r="J487" s="273"/>
      <c r="K487" s="253"/>
      <c r="L487" s="779" t="s">
        <v>672</v>
      </c>
      <c r="M487" s="783"/>
    </row>
    <row r="488" spans="1:58" ht="15">
      <c r="A488" s="291"/>
      <c r="B488" s="292"/>
      <c r="C488" s="293"/>
      <c r="D488" s="294"/>
      <c r="E488" s="295" t="s">
        <v>155</v>
      </c>
      <c r="F488" s="798" t="s">
        <v>673</v>
      </c>
      <c r="G488" s="799"/>
      <c r="H488" s="208">
        <v>1</v>
      </c>
      <c r="I488" s="243">
        <f>IF(AND(OR(A488="x", A488="p"),NOT(B488="n")),H488,0)</f>
        <v>0</v>
      </c>
      <c r="J488" s="210">
        <f>IF(OR(D488="m", C488="y"),H488,0)</f>
        <v>0</v>
      </c>
      <c r="K488" s="253">
        <f>IF(AND(J488&gt;0,C488="y"),H488,0)</f>
        <v>0</v>
      </c>
      <c r="L488" s="807"/>
      <c r="M488" s="784"/>
    </row>
    <row r="489" spans="1:58" ht="15">
      <c r="A489" s="203"/>
      <c r="B489" s="204"/>
      <c r="C489" s="205"/>
      <c r="D489" s="206"/>
      <c r="E489" s="295" t="s">
        <v>157</v>
      </c>
      <c r="F489" s="798" t="s">
        <v>674</v>
      </c>
      <c r="G489" s="799"/>
      <c r="H489" s="299">
        <v>1</v>
      </c>
      <c r="I489" s="300">
        <f>IF(AND(OR(A489="x", A489="p"),NOT(B489="n")),H489,0)</f>
        <v>0</v>
      </c>
      <c r="J489" s="633">
        <f>IF(OR(D489="m", C489="y"),H489,0)</f>
        <v>0</v>
      </c>
      <c r="K489" s="253">
        <f>IF(AND(J489&gt;0,C489="y"),H489,0)</f>
        <v>0</v>
      </c>
      <c r="L489" s="807"/>
      <c r="M489" s="784"/>
      <c r="O489" s="792" t="s">
        <v>675</v>
      </c>
      <c r="P489" s="792"/>
      <c r="Q489" s="792"/>
      <c r="R489" s="792"/>
    </row>
    <row r="490" spans="1:58" ht="27" customHeight="1">
      <c r="A490" s="302"/>
      <c r="B490" s="303"/>
      <c r="C490" s="304"/>
      <c r="D490" s="305"/>
      <c r="E490" s="306" t="s">
        <v>160</v>
      </c>
      <c r="F490" s="803" t="s">
        <v>676</v>
      </c>
      <c r="G490" s="804"/>
      <c r="H490" s="307">
        <v>1</v>
      </c>
      <c r="I490" s="230">
        <f>IF(AND(OR(A490="x", A490="p"),NOT(B490="n")),H490,0)</f>
        <v>0</v>
      </c>
      <c r="J490" s="231">
        <f>IF(OR(D490="m", C490="y"),H490,0)</f>
        <v>0</v>
      </c>
      <c r="K490" s="253">
        <f>IF(AND(J490&gt;0,C490="y"),H490,0)</f>
        <v>0</v>
      </c>
      <c r="L490" s="808"/>
      <c r="M490" s="809"/>
      <c r="AN490" s="184"/>
      <c r="AO490" s="184"/>
      <c r="AP490" s="184"/>
      <c r="AQ490" s="184"/>
      <c r="AR490" s="184"/>
      <c r="AS490" s="184"/>
      <c r="AT490" s="184"/>
      <c r="AU490" s="184"/>
      <c r="AV490" s="184"/>
      <c r="AW490" s="184"/>
    </row>
    <row r="491" spans="1:58" s="185" customFormat="1" ht="72" customHeight="1">
      <c r="A491" s="214"/>
      <c r="B491" s="215"/>
      <c r="C491" s="216"/>
      <c r="D491" s="217"/>
      <c r="E491" s="218">
        <v>3</v>
      </c>
      <c r="F491" s="774" t="s">
        <v>677</v>
      </c>
      <c r="G491" s="775"/>
      <c r="H491" s="519">
        <v>2</v>
      </c>
      <c r="I491" s="209">
        <f>IF(AND(OR(A491="x", A491="p"),NOT(B491="n")),H491,0)</f>
        <v>0</v>
      </c>
      <c r="J491" s="220">
        <f>IF(OR(D491="m", C491="y"),H491,0)</f>
        <v>0</v>
      </c>
      <c r="K491" s="253">
        <f>IF(AND(J491&gt;0,C491="y"),H491,0)</f>
        <v>0</v>
      </c>
      <c r="L491" s="246" t="s">
        <v>678</v>
      </c>
      <c r="M491" s="223"/>
      <c r="N491" s="137"/>
      <c r="O491" s="776" t="s">
        <v>679</v>
      </c>
      <c r="P491" s="776"/>
      <c r="Q491" s="776"/>
      <c r="R491" s="776"/>
      <c r="S491" s="184"/>
      <c r="T491" s="184"/>
      <c r="U491" s="184"/>
      <c r="V491" s="184"/>
      <c r="W491" s="184"/>
      <c r="X491" s="184"/>
      <c r="Y491" s="184"/>
      <c r="Z491" s="184"/>
      <c r="AA491" s="184"/>
      <c r="AB491" s="184"/>
      <c r="AC491" s="184"/>
      <c r="AD491" s="184"/>
      <c r="AE491" s="184"/>
      <c r="AF491" s="184"/>
      <c r="AG491" s="137"/>
      <c r="AH491" s="137"/>
      <c r="AI491" s="184"/>
      <c r="AJ491" s="184"/>
      <c r="AK491" s="184"/>
      <c r="AL491" s="184"/>
      <c r="AM491" s="184"/>
      <c r="AN491" s="184"/>
      <c r="AO491" s="184"/>
      <c r="AP491" s="184"/>
      <c r="AQ491" s="184"/>
      <c r="AR491" s="184"/>
      <c r="AS491" s="184"/>
      <c r="AT491" s="184"/>
      <c r="AU491" s="184"/>
      <c r="AV491" s="184"/>
      <c r="AW491" s="184"/>
      <c r="AX491" s="184"/>
      <c r="AY491" s="184"/>
      <c r="AZ491" s="184"/>
      <c r="BA491" s="184"/>
      <c r="BB491" s="184"/>
      <c r="BC491" s="184"/>
      <c r="BD491" s="184"/>
      <c r="BE491" s="184"/>
      <c r="BF491" s="184"/>
    </row>
    <row r="492" spans="1:58" s="185" customFormat="1" ht="30.75" customHeight="1">
      <c r="A492" s="317"/>
      <c r="B492" s="318"/>
      <c r="C492" s="319"/>
      <c r="D492" s="320"/>
      <c r="E492" s="379">
        <v>4</v>
      </c>
      <c r="F492" s="774" t="s">
        <v>680</v>
      </c>
      <c r="G492" s="775"/>
      <c r="H492" s="522">
        <v>2</v>
      </c>
      <c r="I492" s="272">
        <f>IF(AND(OR(A492="x", A492="p"),NOT(B492="n")),H492,0)</f>
        <v>0</v>
      </c>
      <c r="J492" s="273">
        <f>IF(OR(D492="m", C492="y"),H492,0)</f>
        <v>0</v>
      </c>
      <c r="K492" s="253">
        <f>IF(AND(J492&gt;0,C492="y"),H492,0)</f>
        <v>0</v>
      </c>
      <c r="L492" s="274" t="s">
        <v>681</v>
      </c>
      <c r="M492" s="275"/>
      <c r="N492" s="184"/>
      <c r="O492" s="202"/>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c r="AS492" s="184"/>
      <c r="AT492" s="184"/>
      <c r="AU492" s="184"/>
      <c r="AV492" s="184"/>
      <c r="AW492" s="184"/>
      <c r="AX492" s="184"/>
      <c r="AY492" s="184"/>
      <c r="AZ492" s="184"/>
      <c r="BA492" s="184"/>
      <c r="BB492" s="184"/>
      <c r="BC492" s="184"/>
      <c r="BD492" s="184"/>
      <c r="BE492" s="184"/>
      <c r="BF492" s="184"/>
    </row>
    <row r="493" spans="1:58" s="185" customFormat="1" ht="27.75" customHeight="1">
      <c r="A493" s="287"/>
      <c r="B493" s="288"/>
      <c r="C493" s="288"/>
      <c r="D493" s="289"/>
      <c r="E493" s="520">
        <v>5</v>
      </c>
      <c r="F493" s="777" t="s">
        <v>682</v>
      </c>
      <c r="G493" s="778"/>
      <c r="H493" s="733"/>
      <c r="I493" s="585"/>
      <c r="J493" s="586"/>
      <c r="K493" s="253"/>
      <c r="L493" s="779" t="s">
        <v>683</v>
      </c>
      <c r="M493" s="783"/>
      <c r="N493" s="184"/>
      <c r="O493" s="202"/>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c r="AS493" s="184"/>
      <c r="AT493" s="184"/>
      <c r="AU493" s="184"/>
      <c r="AV493" s="184"/>
      <c r="AW493" s="184"/>
      <c r="AX493" s="184"/>
      <c r="AY493" s="184"/>
      <c r="AZ493" s="184"/>
      <c r="BA493" s="184"/>
      <c r="BB493" s="184"/>
      <c r="BC493" s="184"/>
      <c r="BD493" s="184"/>
      <c r="BE493" s="184"/>
      <c r="BF493" s="184"/>
    </row>
    <row r="494" spans="1:58" s="185" customFormat="1" ht="15">
      <c r="A494" s="203"/>
      <c r="B494" s="204"/>
      <c r="C494" s="205"/>
      <c r="D494" s="206"/>
      <c r="E494" s="587" t="s">
        <v>155</v>
      </c>
      <c r="F494" s="786" t="s">
        <v>684</v>
      </c>
      <c r="G494" s="787"/>
      <c r="H494" s="635">
        <v>1</v>
      </c>
      <c r="I494" s="243">
        <f t="shared" ref="I494:I502" si="30">IF(AND(OR(A494="x", A494="p"),NOT(B494="n")),H494,0)</f>
        <v>0</v>
      </c>
      <c r="J494" s="210">
        <f t="shared" ref="J494:J502" si="31">IF(OR(D494="m", C494="y"),H494,0)</f>
        <v>0</v>
      </c>
      <c r="K494" s="253">
        <f t="shared" ref="K494:K503" si="32">IF(AND(J494&gt;0,C494="y"),H494,0)</f>
        <v>0</v>
      </c>
      <c r="L494" s="780"/>
      <c r="M494" s="784"/>
      <c r="N494" s="184"/>
      <c r="O494" s="776" t="s">
        <v>685</v>
      </c>
      <c r="P494" s="776"/>
      <c r="Q494" s="776"/>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c r="AS494" s="184"/>
      <c r="AT494" s="184"/>
      <c r="AU494" s="184"/>
      <c r="AV494" s="184"/>
      <c r="AW494" s="184"/>
      <c r="AX494" s="184"/>
      <c r="AY494" s="184"/>
      <c r="AZ494" s="184"/>
      <c r="BA494" s="184"/>
      <c r="BB494" s="184"/>
      <c r="BC494" s="184"/>
      <c r="BD494" s="184"/>
      <c r="BE494" s="184"/>
      <c r="BF494" s="184"/>
    </row>
    <row r="495" spans="1:58" s="185" customFormat="1" ht="15">
      <c r="A495" s="311"/>
      <c r="B495" s="312"/>
      <c r="C495" s="313"/>
      <c r="D495" s="314"/>
      <c r="E495" s="587" t="s">
        <v>157</v>
      </c>
      <c r="F495" s="786" t="s">
        <v>686</v>
      </c>
      <c r="G495" s="787"/>
      <c r="H495" s="636">
        <v>1</v>
      </c>
      <c r="I495" s="300">
        <f t="shared" si="30"/>
        <v>0</v>
      </c>
      <c r="J495" s="633">
        <f t="shared" si="31"/>
        <v>0</v>
      </c>
      <c r="K495" s="253">
        <f t="shared" si="32"/>
        <v>0</v>
      </c>
      <c r="L495" s="780"/>
      <c r="M495" s="784"/>
      <c r="N495" s="184"/>
      <c r="O495" s="202"/>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c r="AS495" s="184"/>
      <c r="AT495" s="184"/>
      <c r="AU495" s="184"/>
      <c r="AV495" s="184"/>
      <c r="AW495" s="184"/>
      <c r="AX495" s="184"/>
      <c r="AY495" s="184"/>
      <c r="AZ495" s="184"/>
      <c r="BA495" s="184"/>
      <c r="BB495" s="184"/>
      <c r="BC495" s="184"/>
      <c r="BD495" s="184"/>
      <c r="BE495" s="184"/>
      <c r="BF495" s="184"/>
    </row>
    <row r="496" spans="1:58" s="185" customFormat="1" ht="24.75" customHeight="1">
      <c r="A496" s="311"/>
      <c r="B496" s="312"/>
      <c r="C496" s="313"/>
      <c r="D496" s="314"/>
      <c r="E496" s="587" t="s">
        <v>160</v>
      </c>
      <c r="F496" s="786" t="s">
        <v>687</v>
      </c>
      <c r="G496" s="787"/>
      <c r="H496" s="636">
        <v>1</v>
      </c>
      <c r="I496" s="300">
        <f>IF(AND(OR(A496="x", A496="p"),NOT(B496="n")),H496,0)</f>
        <v>0</v>
      </c>
      <c r="J496" s="633">
        <f>IF(OR(D496="m", C496="y"),H496,0)</f>
        <v>0</v>
      </c>
      <c r="K496" s="253">
        <f>IF(AND(J496&gt;0,C496="y"),H496,0)</f>
        <v>0</v>
      </c>
      <c r="L496" s="780"/>
      <c r="M496" s="784"/>
      <c r="N496" s="184"/>
      <c r="O496" s="202"/>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c r="AS496" s="184"/>
      <c r="AT496" s="184"/>
      <c r="AU496" s="184"/>
      <c r="AV496" s="184"/>
      <c r="AW496" s="184"/>
      <c r="AX496" s="184"/>
      <c r="AY496" s="184"/>
      <c r="AZ496" s="184"/>
      <c r="BA496" s="184"/>
      <c r="BB496" s="184"/>
      <c r="BC496" s="184"/>
      <c r="BD496" s="184"/>
      <c r="BE496" s="184"/>
      <c r="BF496" s="184"/>
    </row>
    <row r="497" spans="1:58" s="185" customFormat="1" ht="15">
      <c r="A497" s="311"/>
      <c r="B497" s="312"/>
      <c r="C497" s="313"/>
      <c r="D497" s="314"/>
      <c r="E497" s="587" t="s">
        <v>169</v>
      </c>
      <c r="F497" s="786" t="s">
        <v>688</v>
      </c>
      <c r="G497" s="787"/>
      <c r="H497" s="636">
        <v>2</v>
      </c>
      <c r="I497" s="300">
        <f t="shared" si="30"/>
        <v>0</v>
      </c>
      <c r="J497" s="633">
        <f t="shared" si="31"/>
        <v>0</v>
      </c>
      <c r="K497" s="253">
        <f t="shared" si="32"/>
        <v>0</v>
      </c>
      <c r="L497" s="780"/>
      <c r="M497" s="784"/>
      <c r="N497" s="184"/>
      <c r="O497" s="202"/>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c r="AS497" s="184"/>
      <c r="AT497" s="184"/>
      <c r="AU497" s="184"/>
      <c r="AV497" s="184"/>
      <c r="AW497" s="184"/>
      <c r="AX497" s="184"/>
      <c r="AY497" s="184"/>
      <c r="AZ497" s="184"/>
      <c r="BA497" s="184"/>
      <c r="BB497" s="184"/>
      <c r="BC497" s="184"/>
      <c r="BD497" s="184"/>
      <c r="BE497" s="184"/>
      <c r="BF497" s="184"/>
    </row>
    <row r="498" spans="1:58" s="185" customFormat="1" ht="15">
      <c r="A498" s="311"/>
      <c r="B498" s="312"/>
      <c r="C498" s="313"/>
      <c r="D498" s="314"/>
      <c r="E498" s="587" t="s">
        <v>200</v>
      </c>
      <c r="F498" s="786" t="s">
        <v>689</v>
      </c>
      <c r="G498" s="787"/>
      <c r="H498" s="636">
        <v>2</v>
      </c>
      <c r="I498" s="300">
        <f t="shared" si="30"/>
        <v>0</v>
      </c>
      <c r="J498" s="633">
        <f t="shared" si="31"/>
        <v>0</v>
      </c>
      <c r="K498" s="253">
        <f t="shared" si="32"/>
        <v>0</v>
      </c>
      <c r="L498" s="780"/>
      <c r="M498" s="784"/>
      <c r="N498" s="184"/>
      <c r="O498" s="202"/>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c r="AS498" s="184"/>
      <c r="AT498" s="184"/>
      <c r="AU498" s="184"/>
      <c r="AV498" s="184"/>
      <c r="AW498" s="184"/>
      <c r="AX498" s="184"/>
      <c r="AY498" s="184"/>
      <c r="AZ498" s="184"/>
      <c r="BA498" s="184"/>
      <c r="BB498" s="184"/>
      <c r="BC498" s="184"/>
      <c r="BD498" s="184"/>
      <c r="BE498" s="184"/>
      <c r="BF498" s="184"/>
    </row>
    <row r="499" spans="1:58" s="185" customFormat="1" ht="15">
      <c r="A499" s="311"/>
      <c r="B499" s="312"/>
      <c r="C499" s="313"/>
      <c r="D499" s="313"/>
      <c r="E499" s="587" t="s">
        <v>404</v>
      </c>
      <c r="F499" s="786" t="s">
        <v>690</v>
      </c>
      <c r="G499" s="787"/>
      <c r="H499" s="636">
        <v>2</v>
      </c>
      <c r="I499" s="300">
        <f t="shared" si="30"/>
        <v>0</v>
      </c>
      <c r="J499" s="633">
        <f t="shared" si="31"/>
        <v>0</v>
      </c>
      <c r="K499" s="253">
        <f t="shared" si="32"/>
        <v>0</v>
      </c>
      <c r="L499" s="780"/>
      <c r="M499" s="784"/>
      <c r="N499" s="184"/>
      <c r="O499" s="202"/>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37"/>
      <c r="AO499" s="137"/>
      <c r="AP499" s="137"/>
      <c r="AQ499" s="137"/>
      <c r="AR499" s="137"/>
      <c r="AS499" s="137"/>
      <c r="AT499" s="137"/>
      <c r="AU499" s="137"/>
      <c r="AV499" s="137"/>
      <c r="AW499" s="137"/>
      <c r="AX499" s="184"/>
      <c r="AY499" s="184"/>
      <c r="AZ499" s="184"/>
      <c r="BA499" s="184"/>
      <c r="BB499" s="184"/>
      <c r="BC499" s="184"/>
      <c r="BD499" s="184"/>
      <c r="BE499" s="184"/>
      <c r="BF499" s="184"/>
    </row>
    <row r="500" spans="1:58" ht="15">
      <c r="A500" s="203"/>
      <c r="B500" s="204"/>
      <c r="C500" s="205"/>
      <c r="D500" s="206"/>
      <c r="E500" s="734" t="s">
        <v>406</v>
      </c>
      <c r="F500" s="796" t="s">
        <v>691</v>
      </c>
      <c r="G500" s="797"/>
      <c r="H500" s="735">
        <v>1</v>
      </c>
      <c r="I500" s="300">
        <f t="shared" si="30"/>
        <v>0</v>
      </c>
      <c r="J500" s="633">
        <f t="shared" si="31"/>
        <v>0</v>
      </c>
      <c r="K500" s="253">
        <f t="shared" si="32"/>
        <v>0</v>
      </c>
      <c r="L500" s="781"/>
      <c r="M500" s="784"/>
      <c r="N500" s="184"/>
      <c r="O500" s="202"/>
      <c r="AG500" s="184"/>
      <c r="AH500" s="184"/>
    </row>
    <row r="501" spans="1:58" ht="15">
      <c r="A501" s="302"/>
      <c r="B501" s="303"/>
      <c r="C501" s="304"/>
      <c r="D501" s="305"/>
      <c r="E501" s="589" t="s">
        <v>620</v>
      </c>
      <c r="F501" s="788" t="s">
        <v>692</v>
      </c>
      <c r="G501" s="789"/>
      <c r="H501" s="736">
        <v>2</v>
      </c>
      <c r="I501" s="243">
        <f>IF(AND(OR(A501="x", A501="p"),NOT(B501="n")),H501,0)</f>
        <v>0</v>
      </c>
      <c r="J501" s="210">
        <f>IF(OR(D501="m", C501="y"),H501,0)</f>
        <v>0</v>
      </c>
      <c r="K501" s="253">
        <f>IF(AND(J501&gt;0,C501="y"),H501,0)</f>
        <v>0</v>
      </c>
      <c r="L501" s="782"/>
      <c r="M501" s="785"/>
    </row>
    <row r="502" spans="1:58" ht="15">
      <c r="A502" s="214"/>
      <c r="B502" s="215"/>
      <c r="C502" s="216"/>
      <c r="D502" s="217"/>
      <c r="E502" s="218">
        <v>6</v>
      </c>
      <c r="F502" s="790" t="s">
        <v>693</v>
      </c>
      <c r="G502" s="791"/>
      <c r="H502" s="737">
        <v>2</v>
      </c>
      <c r="I502" s="209">
        <f t="shared" si="30"/>
        <v>0</v>
      </c>
      <c r="J502" s="220">
        <f t="shared" si="31"/>
        <v>0</v>
      </c>
      <c r="K502" s="253">
        <f t="shared" si="32"/>
        <v>0</v>
      </c>
      <c r="L502" s="246" t="s">
        <v>694</v>
      </c>
      <c r="M502" s="158"/>
      <c r="O502" s="792" t="s">
        <v>695</v>
      </c>
      <c r="P502" s="792"/>
      <c r="Q502" s="792"/>
    </row>
    <row r="503" spans="1:58" ht="26.25" customHeight="1" thickBot="1">
      <c r="A503" s="317"/>
      <c r="B503" s="318"/>
      <c r="C503" s="319"/>
      <c r="D503" s="320"/>
      <c r="E503" s="379">
        <v>7</v>
      </c>
      <c r="F503" s="793" t="s">
        <v>184</v>
      </c>
      <c r="G503" s="794"/>
      <c r="H503" s="380" t="s">
        <v>185</v>
      </c>
      <c r="I503" s="272">
        <f>IF(AND(OR(A503="x", A503="p"),NOT(B503="n"), H503&lt;=7),H503,0)</f>
        <v>0</v>
      </c>
      <c r="J503" s="273">
        <f>IF(AND(OR(D503="m", C503="y"), H503&lt;=7),H503,0)</f>
        <v>0</v>
      </c>
      <c r="K503" s="253">
        <f t="shared" si="32"/>
        <v>0</v>
      </c>
      <c r="L503" s="274" t="s">
        <v>186</v>
      </c>
      <c r="M503" s="275"/>
    </row>
    <row r="504" spans="1:58" ht="19.5" customHeight="1" thickTop="1" thickBot="1">
      <c r="A504" s="563"/>
      <c r="B504" s="326"/>
      <c r="C504" s="326"/>
      <c r="D504" s="327" t="s">
        <v>696</v>
      </c>
      <c r="E504" s="328"/>
      <c r="F504" s="738"/>
      <c r="G504" s="330"/>
      <c r="H504" s="331"/>
      <c r="I504" s="739">
        <f>SUM(I476:I503)</f>
        <v>0</v>
      </c>
      <c r="J504" s="740">
        <f>SUM(J476:J503)</f>
        <v>0</v>
      </c>
      <c r="K504" s="620">
        <f>SUM(K476:K503)</f>
        <v>0</v>
      </c>
      <c r="L504" s="503"/>
      <c r="M504" s="336"/>
    </row>
    <row r="505" spans="1:58" ht="39.75" customHeight="1" thickTop="1">
      <c r="A505" s="795" t="s">
        <v>40</v>
      </c>
      <c r="B505" s="795"/>
      <c r="C505" s="795"/>
      <c r="D505" s="795"/>
      <c r="E505" s="795"/>
      <c r="F505" s="795"/>
      <c r="G505" s="795"/>
      <c r="H505" s="795"/>
      <c r="I505" s="795"/>
      <c r="J505" s="795"/>
      <c r="K505" s="795"/>
      <c r="L505" s="795"/>
      <c r="M505" s="795"/>
    </row>
    <row r="506" spans="1:58" ht="15" customHeight="1">
      <c r="A506" s="741" t="s">
        <v>719</v>
      </c>
    </row>
    <row r="507" spans="1:58" ht="15" customHeight="1">
      <c r="AN507" s="184"/>
      <c r="AO507" s="184"/>
      <c r="AP507" s="184"/>
      <c r="AQ507" s="184"/>
      <c r="AR507" s="184"/>
      <c r="AS507" s="184"/>
      <c r="AT507" s="184"/>
      <c r="AU507" s="184"/>
      <c r="AV507" s="184"/>
      <c r="AW507" s="184"/>
    </row>
    <row r="508" spans="1:58" s="185" customFormat="1" ht="15.75" customHeight="1">
      <c r="A508" s="741"/>
      <c r="B508" s="4"/>
      <c r="C508" s="4"/>
      <c r="D508" s="139"/>
      <c r="E508" s="742"/>
      <c r="F508" s="743"/>
      <c r="G508" s="744"/>
      <c r="H508" s="745"/>
      <c r="I508" s="746"/>
      <c r="J508" s="747"/>
      <c r="K508" s="747"/>
      <c r="L508" s="747"/>
      <c r="M508" s="748"/>
      <c r="N508" s="137"/>
      <c r="O508" s="138"/>
      <c r="P508" s="184"/>
      <c r="Q508" s="184"/>
      <c r="R508" s="184"/>
      <c r="S508" s="184"/>
      <c r="T508" s="184"/>
      <c r="U508" s="184"/>
      <c r="V508" s="184"/>
      <c r="W508" s="184"/>
      <c r="X508" s="184"/>
      <c r="Y508" s="184"/>
      <c r="Z508" s="184"/>
      <c r="AA508" s="184"/>
      <c r="AB508" s="184"/>
      <c r="AC508" s="184"/>
      <c r="AD508" s="184"/>
      <c r="AE508" s="184"/>
      <c r="AF508" s="184"/>
      <c r="AG508" s="137"/>
      <c r="AH508" s="137"/>
      <c r="AI508" s="184"/>
      <c r="AJ508" s="184"/>
      <c r="AK508" s="184"/>
      <c r="AL508" s="184"/>
      <c r="AM508" s="184"/>
      <c r="AN508" s="184"/>
      <c r="AO508" s="184"/>
      <c r="AP508" s="184"/>
      <c r="AQ508" s="184"/>
      <c r="AR508" s="184"/>
      <c r="AS508" s="184"/>
      <c r="AT508" s="184"/>
      <c r="AU508" s="184"/>
      <c r="AV508" s="184"/>
      <c r="AW508" s="184"/>
      <c r="AX508" s="184"/>
      <c r="AY508" s="184"/>
      <c r="AZ508" s="184"/>
      <c r="BA508" s="184"/>
      <c r="BB508" s="184"/>
      <c r="BC508" s="184"/>
      <c r="BD508" s="184"/>
      <c r="BE508" s="184"/>
      <c r="BF508" s="184"/>
    </row>
    <row r="509" spans="1:58" s="185" customFormat="1" ht="30.75" customHeight="1">
      <c r="A509" s="741"/>
      <c r="B509" s="4"/>
      <c r="C509" s="4"/>
      <c r="D509" s="139"/>
      <c r="E509" s="742"/>
      <c r="F509" s="743"/>
      <c r="G509" s="744"/>
      <c r="H509" s="745"/>
      <c r="I509" s="746"/>
      <c r="J509" s="747"/>
      <c r="K509" s="747"/>
      <c r="L509" s="747"/>
      <c r="M509" s="748"/>
      <c r="N509" s="184"/>
      <c r="O509" s="202"/>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37"/>
      <c r="AO509" s="137"/>
      <c r="AP509" s="137"/>
      <c r="AQ509" s="137"/>
      <c r="AR509" s="137"/>
      <c r="AS509" s="137"/>
      <c r="AT509" s="137"/>
      <c r="AU509" s="137"/>
      <c r="AV509" s="137"/>
      <c r="AW509" s="137"/>
      <c r="AX509" s="184"/>
      <c r="AY509" s="184"/>
      <c r="AZ509" s="184"/>
      <c r="BA509" s="184"/>
      <c r="BB509" s="184"/>
      <c r="BC509" s="184"/>
      <c r="BD509" s="184"/>
      <c r="BE509" s="184"/>
      <c r="BF509" s="184"/>
    </row>
    <row r="510" spans="1:58" ht="21" customHeight="1">
      <c r="N510" s="184"/>
      <c r="O510" s="202"/>
      <c r="AG510" s="184"/>
      <c r="AH510" s="184"/>
    </row>
    <row r="511" spans="1:58" ht="18" customHeight="1"/>
  </sheetData>
  <sheetProtection formatCells="0" insertHyperlinks="0" sort="0"/>
  <protectedRanges>
    <protectedRange algorithmName="SHA-512" hashValue="DQKqIP7nbphU9EgeEVsR6PkG7Ez7CPN+SHizrXQ5gzW67BetxQ1hfCt54foVVyPYKB6rHnaEgC8RX5uoBgAnug==" saltValue="HdqSDpvUTHD922l5J4XbEQ==" spinCount="100000" sqref="A49 A108:B111 A298:B302 A310:B312 A78:B105 A122:B159 A294:B296 A322:B324 A402:B404 A317:B320 A326 A332:B335 A341:B372 A459:B470 A304:B308 A374:B395 A406:B429 B326:B330 A328:A330 A52:A72 A476:B503 A113:B113 A239:B286 A165:B232 A431:B457 A314:B315" name="Inspector PN"/>
    <protectedRange algorithmName="SHA-512" hashValue="sVyBF9UUY3kQKzJOGqMPIJXJSentCLgC9UKmd9hqYaswtrOCSkmNJu55xRarUwdsx/z3c9hikeoqu1shTT+7LA==" saltValue="9AFLo6JpACTNGR/5hCfZ2w==" spinCount="100000" sqref="C108:D111 C298:D302 C310:D312 C78:D105 C122:D159 C294:D296 C322:D324 C402:D404 C317:D320 C326:D330 C332:D335 C341:D372 C459:D470 C304:D308 C374:D395 C406:D429 C476:D503 C113:D113 C239:D286 C165:D232 C431:D457 C314:D315" name="Builder YM"/>
    <protectedRange sqref="A4 A505 A24 A73 A337 A115 L4:M5 A161 A472 A234 A397 A288 B5:B6" name="Builder Notes Other"/>
    <protectedRange algorithmName="SHA-512" hashValue="8An/kDNHRIAtpbPZsf+ccHlnj12AjAcRwlyu5Tb+1O5oo9u7TcJem1VtAtUbxWG/5AxueHb4H0cSjSCEP+HpxQ==" saltValue="GAMNCSQbxAjfdQVF39ZRXw==" spinCount="100000" sqref="M52 M54:M55 M60:M72" name="Inspector Comments_1"/>
    <protectedRange algorithmName="SHA-512" hashValue="/CUOHltsf+ayRbp5XSSaG4FEEtKk9w4RE0eVkIBUOqgtMNDbp4S70ApbUbUX1NUbhHpQcdnQMmxCyoehK/SxyA==" saltValue="E/fqsBsEau0L7ZZ9CqzvfA==" spinCount="100000" sqref="M487:M490 M53 M56:M59 M232 M130:M134 M108:M111 M93:M105 M78:M91 M122:M123 M136:M159 M165:M166 M113" name="Inspector Comments_2"/>
    <protectedRange algorithmName="SHA-512" hashValue="rLZamQsBNQNHqBtDlaEhzs0W7kJ6yNfrlAvZaQbi40mCL3jcVXpLaNV0OmvmjGd0W1J+cIjI6SI69QUbZr0f7g==" saltValue="T0SCM7X0v0rjFs+PUJu+/g==" spinCount="100000" sqref="M167:M171 M260 M124:M129 M247 M195:M208 M210:M218 M220:M231 M250 M265 M173:M193" name="Inspector Comments_3"/>
    <protectedRange algorithmName="SHA-512" hashValue="1R8GCBKk2L50d/geUnVOYopZwvE+c7CFBUcvr3LIXszbo6/1EVeTNsQ0ql+nYY3CqQTFm380/5IcHsgz3v5RGg==" saltValue="vUSiNdiR374PdBrY6tLBHg==" spinCount="100000" sqref="M353 M357 M239:M246 M248 M251:M264 M266:M267 M269:M286" name="Inspector Comments_4"/>
    <protectedRange algorithmName="SHA-512" hashValue="E4qSOtgySez1BZYaGfD2JYPwXgLZBErrwluLczpVbotGgW+8UteBKug+c99cMCXKq9aCjFI+GcUwmWFyAQAMnA==" saltValue="YwTOdOV0fJYr77jEMvF3hQ==" spinCount="100000" sqref="M341 M354:M356 M411:M414 M322:M335 M343:M352 M358:M372 M377:M378 M293:M307 M375 M382:M395 M380 M309:M320" name="Inspector Comments_5"/>
    <protectedRange algorithmName="SHA-512" hashValue="sHX3so4Dsgskh02bTQqZPUbhTcuApT3A4CZ3VAIE2TrYT8CkqYoaV36TviLjOZ0ItKBefkjDq++q8AvijH3A1A==" saltValue="PpPJixgghKU+OH2hI9fgng==" spinCount="100000" sqref="M401:M402 M415:M428 M459:M470 M491:M492 M404:M405 M407:M409 M430:M457" name="Inspector Comments_6"/>
    <protectedRange algorithmName="SHA-512" hashValue="3syZvPwQUGHv9atUXZK8994YnAy8lkcRn10O1mzlsBN2nUxy+WWCrw9K+xtQPFxURX2PnaUvdHtepHHQivfGfw==" saltValue="Zx8sHcPDBpNv6OmLz0boRA==" spinCount="100000" sqref="M476:M486 M493:M503" name="Inspector Comments_7"/>
    <protectedRange algorithmName="SHA-512" hashValue="dlbM9zHTYiGoyakkrvXSLgiI9HXipHiMaQpemH5OHbkxFTFAJt6jIaqvIABSB3H9PEG0J3jsx5fv8gaI4nzJoQ==" saltValue="BXVeV6ASOKtz6rarcVVk4Q==" spinCount="100000" sqref="C106:D106 C112:D112" name="Builder YM_1"/>
    <protectedRange algorithmName="SHA-512" hashValue="Xju6M/jg6gXpY541qHNoHCiWdHMW5b8+4YZ9vWnhBS24/k2cGKpwdSoLtamYa/k+1k4bDEW6IY6CLkaoIU6CWA==" saltValue="wY/Xf4QzUJ9BDdycGw6zAQ==" spinCount="100000" sqref="M106 M112" name="Inspector Comments_8"/>
    <protectedRange algorithmName="SHA-512" hashValue="WcwWAgj/Qa7qLZZKPUYwPLWxVkNQFrdj3VnyTbDf2gTNyrHk3ln5R9W8c2CmcMtEUx0tiHG0x4y+7oQUlH8vvA==" saltValue="goLZYfOnorFeL2nPyGMsUw==" spinCount="100000" sqref="A106:B106 A112:B112" name="Inspector PN_1"/>
  </protectedRanges>
  <mergeCells count="882">
    <mergeCell ref="A1:M1"/>
    <mergeCell ref="A2:M2"/>
    <mergeCell ref="A3:M3"/>
    <mergeCell ref="A4:K4"/>
    <mergeCell ref="A5:K5"/>
    <mergeCell ref="A6:F6"/>
    <mergeCell ref="G6:K6"/>
    <mergeCell ref="A48:J49"/>
    <mergeCell ref="A14:M14"/>
    <mergeCell ref="A16:M16"/>
    <mergeCell ref="B17:M17"/>
    <mergeCell ref="B18:M18"/>
    <mergeCell ref="B19:M19"/>
    <mergeCell ref="B20:M20"/>
    <mergeCell ref="A7:M7"/>
    <mergeCell ref="A8:M8"/>
    <mergeCell ref="A9:M9"/>
    <mergeCell ref="A10:M10"/>
    <mergeCell ref="A12:M12"/>
    <mergeCell ref="A13:M13"/>
    <mergeCell ref="C28:M28"/>
    <mergeCell ref="C30:M30"/>
    <mergeCell ref="C31:M31"/>
    <mergeCell ref="B32:M32"/>
    <mergeCell ref="B33:M33"/>
    <mergeCell ref="B34:M34"/>
    <mergeCell ref="A21:M21"/>
    <mergeCell ref="A22:M22"/>
    <mergeCell ref="A23:M23"/>
    <mergeCell ref="A24:M24"/>
    <mergeCell ref="A25:M25"/>
    <mergeCell ref="C27:M27"/>
    <mergeCell ref="H40:J40"/>
    <mergeCell ref="H41:J41"/>
    <mergeCell ref="H42:J42"/>
    <mergeCell ref="H43:J43"/>
    <mergeCell ref="H44:J44"/>
    <mergeCell ref="H45:J45"/>
    <mergeCell ref="A35:M35"/>
    <mergeCell ref="A36:G36"/>
    <mergeCell ref="H36:J36"/>
    <mergeCell ref="H37:J37"/>
    <mergeCell ref="H38:J38"/>
    <mergeCell ref="H39:J39"/>
    <mergeCell ref="A53:A54"/>
    <mergeCell ref="B53:B54"/>
    <mergeCell ref="C53:H54"/>
    <mergeCell ref="I53:J54"/>
    <mergeCell ref="K53:K54"/>
    <mergeCell ref="L53:L54"/>
    <mergeCell ref="M53:M54"/>
    <mergeCell ref="A46:G46"/>
    <mergeCell ref="H46:J46"/>
    <mergeCell ref="A50:M50"/>
    <mergeCell ref="B51:H51"/>
    <mergeCell ref="I51:J51"/>
    <mergeCell ref="O53:Y53"/>
    <mergeCell ref="O54:Y54"/>
    <mergeCell ref="C55:H55"/>
    <mergeCell ref="I55:J55"/>
    <mergeCell ref="O55:AC55"/>
    <mergeCell ref="C56:H56"/>
    <mergeCell ref="I56:J56"/>
    <mergeCell ref="O56:AC56"/>
    <mergeCell ref="C52:H52"/>
    <mergeCell ref="I52:J52"/>
    <mergeCell ref="O52:AD52"/>
    <mergeCell ref="O57:AD57"/>
    <mergeCell ref="O58:R58"/>
    <mergeCell ref="C59:H59"/>
    <mergeCell ref="I59:J59"/>
    <mergeCell ref="O59:AC59"/>
    <mergeCell ref="C60:H60"/>
    <mergeCell ref="I60:J60"/>
    <mergeCell ref="A57:A58"/>
    <mergeCell ref="B57:B58"/>
    <mergeCell ref="C57:H58"/>
    <mergeCell ref="I57:J58"/>
    <mergeCell ref="L57:L58"/>
    <mergeCell ref="M57:M58"/>
    <mergeCell ref="O60:AD60"/>
    <mergeCell ref="O63:R63"/>
    <mergeCell ref="A65:A67"/>
    <mergeCell ref="B65:B67"/>
    <mergeCell ref="C65:H67"/>
    <mergeCell ref="I65:J67"/>
    <mergeCell ref="K65:K67"/>
    <mergeCell ref="L65:L67"/>
    <mergeCell ref="M65:M67"/>
    <mergeCell ref="C61:H61"/>
    <mergeCell ref="I61:J61"/>
    <mergeCell ref="O61:AD61"/>
    <mergeCell ref="C62:H62"/>
    <mergeCell ref="I62:J62"/>
    <mergeCell ref="C63:H63"/>
    <mergeCell ref="I63:J63"/>
    <mergeCell ref="O62:AC62"/>
    <mergeCell ref="A68:A69"/>
    <mergeCell ref="B68:B69"/>
    <mergeCell ref="C68:H69"/>
    <mergeCell ref="I68:J69"/>
    <mergeCell ref="K68:K69"/>
    <mergeCell ref="L68:L69"/>
    <mergeCell ref="M68:M69"/>
    <mergeCell ref="C64:H64"/>
    <mergeCell ref="I64:J64"/>
    <mergeCell ref="O69:Y69"/>
    <mergeCell ref="C70:H70"/>
    <mergeCell ref="I70:J70"/>
    <mergeCell ref="O70:U70"/>
    <mergeCell ref="C71:H71"/>
    <mergeCell ref="I71:J71"/>
    <mergeCell ref="O71:U71"/>
    <mergeCell ref="O65:Y65"/>
    <mergeCell ref="O66:Y66"/>
    <mergeCell ref="O67:Y67"/>
    <mergeCell ref="O68:AD68"/>
    <mergeCell ref="L77:M77"/>
    <mergeCell ref="F78:G78"/>
    <mergeCell ref="O78:R78"/>
    <mergeCell ref="F79:G79"/>
    <mergeCell ref="O79:Q79"/>
    <mergeCell ref="F80:G80"/>
    <mergeCell ref="O80:R80"/>
    <mergeCell ref="C72:H72"/>
    <mergeCell ref="I72:J72"/>
    <mergeCell ref="A73:M73"/>
    <mergeCell ref="A74:M74"/>
    <mergeCell ref="E75:G76"/>
    <mergeCell ref="H75:H76"/>
    <mergeCell ref="I75:J75"/>
    <mergeCell ref="L75:L76"/>
    <mergeCell ref="M75:M76"/>
    <mergeCell ref="O72:AE72"/>
    <mergeCell ref="A85:A86"/>
    <mergeCell ref="B85:B86"/>
    <mergeCell ref="C85:C86"/>
    <mergeCell ref="D85:D86"/>
    <mergeCell ref="E85:E86"/>
    <mergeCell ref="F85:G85"/>
    <mergeCell ref="O81:AC81"/>
    <mergeCell ref="O82:AC82"/>
    <mergeCell ref="F83:G83"/>
    <mergeCell ref="O83:R83"/>
    <mergeCell ref="F84:G84"/>
    <mergeCell ref="O84:U84"/>
    <mergeCell ref="H81:H82"/>
    <mergeCell ref="I81:I82"/>
    <mergeCell ref="J81:J82"/>
    <mergeCell ref="K81:K82"/>
    <mergeCell ref="L81:L82"/>
    <mergeCell ref="M81:M82"/>
    <mergeCell ref="A81:A82"/>
    <mergeCell ref="B81:B82"/>
    <mergeCell ref="C81:C82"/>
    <mergeCell ref="D81:D82"/>
    <mergeCell ref="E81:E82"/>
    <mergeCell ref="F81:G81"/>
    <mergeCell ref="F87:G87"/>
    <mergeCell ref="F88:G88"/>
    <mergeCell ref="O88:R88"/>
    <mergeCell ref="F89:G89"/>
    <mergeCell ref="F90:G90"/>
    <mergeCell ref="F91:G91"/>
    <mergeCell ref="O91:AC91"/>
    <mergeCell ref="H85:H86"/>
    <mergeCell ref="I85:I86"/>
    <mergeCell ref="J85:J86"/>
    <mergeCell ref="K85:K86"/>
    <mergeCell ref="L85:L86"/>
    <mergeCell ref="M85:M86"/>
    <mergeCell ref="O92:R92"/>
    <mergeCell ref="F93:G93"/>
    <mergeCell ref="F94:G94"/>
    <mergeCell ref="O94:Y94"/>
    <mergeCell ref="F95:G95"/>
    <mergeCell ref="M95:M98"/>
    <mergeCell ref="F96:G96"/>
    <mergeCell ref="F97:G97"/>
    <mergeCell ref="O97:Y97"/>
    <mergeCell ref="F98:G98"/>
    <mergeCell ref="F99:G99"/>
    <mergeCell ref="F100:G100"/>
    <mergeCell ref="F101:G101"/>
    <mergeCell ref="L101:L104"/>
    <mergeCell ref="M101:M105"/>
    <mergeCell ref="F102:G102"/>
    <mergeCell ref="F103:G103"/>
    <mergeCell ref="F104:G104"/>
    <mergeCell ref="F105:G105"/>
    <mergeCell ref="F106:G106"/>
    <mergeCell ref="L107:M107"/>
    <mergeCell ref="F108:G108"/>
    <mergeCell ref="L108:L111"/>
    <mergeCell ref="M108:M111"/>
    <mergeCell ref="O108:Q108"/>
    <mergeCell ref="F109:G109"/>
    <mergeCell ref="O109:Q109"/>
    <mergeCell ref="F110:G110"/>
    <mergeCell ref="O110:Q110"/>
    <mergeCell ref="L119:L120"/>
    <mergeCell ref="M119:M120"/>
    <mergeCell ref="L121:M121"/>
    <mergeCell ref="F111:G111"/>
    <mergeCell ref="O111:Q111"/>
    <mergeCell ref="F112:G112"/>
    <mergeCell ref="F113:G113"/>
    <mergeCell ref="A115:M117"/>
    <mergeCell ref="A118:M118"/>
    <mergeCell ref="A122:A123"/>
    <mergeCell ref="B122:B123"/>
    <mergeCell ref="C122:C123"/>
    <mergeCell ref="D122:D123"/>
    <mergeCell ref="E122:E123"/>
    <mergeCell ref="F122:G122"/>
    <mergeCell ref="E119:G120"/>
    <mergeCell ref="H119:H120"/>
    <mergeCell ref="I119:J119"/>
    <mergeCell ref="O122:AC122"/>
    <mergeCell ref="F124:G124"/>
    <mergeCell ref="L124:L129"/>
    <mergeCell ref="M124:M129"/>
    <mergeCell ref="F125:G125"/>
    <mergeCell ref="F126:G126"/>
    <mergeCell ref="O126:R126"/>
    <mergeCell ref="F127:G127"/>
    <mergeCell ref="F128:G128"/>
    <mergeCell ref="F129:G129"/>
    <mergeCell ref="H122:H123"/>
    <mergeCell ref="I122:I123"/>
    <mergeCell ref="J122:J123"/>
    <mergeCell ref="K122:K123"/>
    <mergeCell ref="L122:L123"/>
    <mergeCell ref="M122:M123"/>
    <mergeCell ref="F134:G134"/>
    <mergeCell ref="F136:G136"/>
    <mergeCell ref="M136:M138"/>
    <mergeCell ref="O136:AF136"/>
    <mergeCell ref="F137:G137"/>
    <mergeCell ref="F138:G138"/>
    <mergeCell ref="F130:G130"/>
    <mergeCell ref="M130:M132"/>
    <mergeCell ref="F131:G131"/>
    <mergeCell ref="O131:Q131"/>
    <mergeCell ref="F132:G132"/>
    <mergeCell ref="F133:G133"/>
    <mergeCell ref="F139:G139"/>
    <mergeCell ref="M139:M141"/>
    <mergeCell ref="F140:G140"/>
    <mergeCell ref="F141:G141"/>
    <mergeCell ref="F142:G142"/>
    <mergeCell ref="L142:L144"/>
    <mergeCell ref="M142:M144"/>
    <mergeCell ref="F143:G143"/>
    <mergeCell ref="F144:G144"/>
    <mergeCell ref="F145:G145"/>
    <mergeCell ref="L145:L149"/>
    <mergeCell ref="M145:M149"/>
    <mergeCell ref="A146:A147"/>
    <mergeCell ref="B146:B147"/>
    <mergeCell ref="C146:C147"/>
    <mergeCell ref="D146:D147"/>
    <mergeCell ref="F146:G146"/>
    <mergeCell ref="I146:I147"/>
    <mergeCell ref="J146:J147"/>
    <mergeCell ref="A150:A151"/>
    <mergeCell ref="B150:B151"/>
    <mergeCell ref="C150:C151"/>
    <mergeCell ref="D150:D151"/>
    <mergeCell ref="F150:G150"/>
    <mergeCell ref="I150:I151"/>
    <mergeCell ref="K146:K147"/>
    <mergeCell ref="A148:A149"/>
    <mergeCell ref="B148:B149"/>
    <mergeCell ref="C148:C149"/>
    <mergeCell ref="D148:D149"/>
    <mergeCell ref="F148:G148"/>
    <mergeCell ref="I148:I149"/>
    <mergeCell ref="J148:J149"/>
    <mergeCell ref="K148:K149"/>
    <mergeCell ref="O157:AC157"/>
    <mergeCell ref="F158:G158"/>
    <mergeCell ref="J150:J151"/>
    <mergeCell ref="K150:K151"/>
    <mergeCell ref="M150:M151"/>
    <mergeCell ref="O150:AD150"/>
    <mergeCell ref="F152:G152"/>
    <mergeCell ref="F153:G153"/>
    <mergeCell ref="L153:L155"/>
    <mergeCell ref="M153:M155"/>
    <mergeCell ref="O153:R153"/>
    <mergeCell ref="F154:G154"/>
    <mergeCell ref="F159:G159"/>
    <mergeCell ref="A161:M161"/>
    <mergeCell ref="A162:M162"/>
    <mergeCell ref="G163:H164"/>
    <mergeCell ref="I163:J163"/>
    <mergeCell ref="L163:L164"/>
    <mergeCell ref="M163:M164"/>
    <mergeCell ref="F155:G155"/>
    <mergeCell ref="F156:G156"/>
    <mergeCell ref="L156:L158"/>
    <mergeCell ref="M156:M158"/>
    <mergeCell ref="F157:G157"/>
    <mergeCell ref="I165:I166"/>
    <mergeCell ref="J165:J166"/>
    <mergeCell ref="K165:K166"/>
    <mergeCell ref="M165:M166"/>
    <mergeCell ref="O165:R165"/>
    <mergeCell ref="F167:G167"/>
    <mergeCell ref="O167:R167"/>
    <mergeCell ref="A165:A166"/>
    <mergeCell ref="B165:B166"/>
    <mergeCell ref="C165:C166"/>
    <mergeCell ref="D165:D166"/>
    <mergeCell ref="F165:G165"/>
    <mergeCell ref="H165:H166"/>
    <mergeCell ref="O174:R174"/>
    <mergeCell ref="F175:G175"/>
    <mergeCell ref="O175:R175"/>
    <mergeCell ref="F176:G176"/>
    <mergeCell ref="O176:R176"/>
    <mergeCell ref="F168:G168"/>
    <mergeCell ref="L168:L171"/>
    <mergeCell ref="M168:M171"/>
    <mergeCell ref="F169:G169"/>
    <mergeCell ref="O169:R169"/>
    <mergeCell ref="F170:G170"/>
    <mergeCell ref="F171:G171"/>
    <mergeCell ref="D172:L172"/>
    <mergeCell ref="F177:G177"/>
    <mergeCell ref="F178:G178"/>
    <mergeCell ref="E179:G179"/>
    <mergeCell ref="F180:G180"/>
    <mergeCell ref="L180:L182"/>
    <mergeCell ref="M180:M182"/>
    <mergeCell ref="F181:G181"/>
    <mergeCell ref="F182:G182"/>
    <mergeCell ref="E173:G173"/>
    <mergeCell ref="F174:G174"/>
    <mergeCell ref="L174:L176"/>
    <mergeCell ref="M174:M176"/>
    <mergeCell ref="F188:G188"/>
    <mergeCell ref="E189:G189"/>
    <mergeCell ref="F190:G190"/>
    <mergeCell ref="L190:L193"/>
    <mergeCell ref="M190:M193"/>
    <mergeCell ref="F191:G191"/>
    <mergeCell ref="F183:G183"/>
    <mergeCell ref="E184:G184"/>
    <mergeCell ref="O184:AC184"/>
    <mergeCell ref="F185:G185"/>
    <mergeCell ref="L185:L187"/>
    <mergeCell ref="M185:M187"/>
    <mergeCell ref="O185:AD185"/>
    <mergeCell ref="F186:G186"/>
    <mergeCell ref="F187:G187"/>
    <mergeCell ref="O187:R187"/>
    <mergeCell ref="O191:R191"/>
    <mergeCell ref="F192:G192"/>
    <mergeCell ref="F193:G193"/>
    <mergeCell ref="E195:G195"/>
    <mergeCell ref="F196:G196"/>
    <mergeCell ref="L196:L198"/>
    <mergeCell ref="M196:M198"/>
    <mergeCell ref="F197:G197"/>
    <mergeCell ref="O197:R197"/>
    <mergeCell ref="F198:G198"/>
    <mergeCell ref="F202:G202"/>
    <mergeCell ref="F203:G203"/>
    <mergeCell ref="E204:G204"/>
    <mergeCell ref="F205:G205"/>
    <mergeCell ref="L205:L207"/>
    <mergeCell ref="M205:M207"/>
    <mergeCell ref="F206:G206"/>
    <mergeCell ref="F207:G207"/>
    <mergeCell ref="O198:R198"/>
    <mergeCell ref="F199:G199"/>
    <mergeCell ref="F200:G200"/>
    <mergeCell ref="O200:R200"/>
    <mergeCell ref="F201:G201"/>
    <mergeCell ref="O201:R201"/>
    <mergeCell ref="F208:G208"/>
    <mergeCell ref="F210:G210"/>
    <mergeCell ref="L210:L212"/>
    <mergeCell ref="M210:M212"/>
    <mergeCell ref="O210:R210"/>
    <mergeCell ref="F211:G211"/>
    <mergeCell ref="O211:AC211"/>
    <mergeCell ref="F212:G212"/>
    <mergeCell ref="O212:AC212"/>
    <mergeCell ref="F213:G213"/>
    <mergeCell ref="L213:L216"/>
    <mergeCell ref="M213:M216"/>
    <mergeCell ref="O213:AC213"/>
    <mergeCell ref="F214:G214"/>
    <mergeCell ref="O214:R214"/>
    <mergeCell ref="F215:G215"/>
    <mergeCell ref="O215:Q215"/>
    <mergeCell ref="F216:G216"/>
    <mergeCell ref="F217:G217"/>
    <mergeCell ref="O217:R217"/>
    <mergeCell ref="F218:G218"/>
    <mergeCell ref="F220:G220"/>
    <mergeCell ref="M220:M223"/>
    <mergeCell ref="O220:R220"/>
    <mergeCell ref="F221:G221"/>
    <mergeCell ref="L221:L223"/>
    <mergeCell ref="F222:G222"/>
    <mergeCell ref="F223:G223"/>
    <mergeCell ref="F227:G227"/>
    <mergeCell ref="F228:G228"/>
    <mergeCell ref="L228:L230"/>
    <mergeCell ref="M228:M230"/>
    <mergeCell ref="F229:G229"/>
    <mergeCell ref="F230:G230"/>
    <mergeCell ref="F224:G224"/>
    <mergeCell ref="M224:M226"/>
    <mergeCell ref="O224:AC224"/>
    <mergeCell ref="F225:G225"/>
    <mergeCell ref="L225:L226"/>
    <mergeCell ref="F226:G226"/>
    <mergeCell ref="F231:G231"/>
    <mergeCell ref="F232:G232"/>
    <mergeCell ref="A234:M234"/>
    <mergeCell ref="A235:M235"/>
    <mergeCell ref="E236:G237"/>
    <mergeCell ref="H236:H237"/>
    <mergeCell ref="I236:J236"/>
    <mergeCell ref="L236:L237"/>
    <mergeCell ref="M236:M237"/>
    <mergeCell ref="F242:G242"/>
    <mergeCell ref="O242:R242"/>
    <mergeCell ref="F243:G243"/>
    <mergeCell ref="F244:G244"/>
    <mergeCell ref="O244:AC244"/>
    <mergeCell ref="L238:M238"/>
    <mergeCell ref="F239:G239"/>
    <mergeCell ref="O239:R239"/>
    <mergeCell ref="F240:G240"/>
    <mergeCell ref="O240:Q240"/>
    <mergeCell ref="F241:G241"/>
    <mergeCell ref="O241:R241"/>
    <mergeCell ref="O243:AE243"/>
    <mergeCell ref="F245:G245"/>
    <mergeCell ref="O245:AC245"/>
    <mergeCell ref="F246:G246"/>
    <mergeCell ref="L246:L248"/>
    <mergeCell ref="M246:M248"/>
    <mergeCell ref="F247:G247"/>
    <mergeCell ref="O247:R247"/>
    <mergeCell ref="F248:G248"/>
    <mergeCell ref="O248:R248"/>
    <mergeCell ref="F255:G255"/>
    <mergeCell ref="O255:AC255"/>
    <mergeCell ref="F256:G256"/>
    <mergeCell ref="O256:AD256"/>
    <mergeCell ref="F257:G257"/>
    <mergeCell ref="O257:R257"/>
    <mergeCell ref="E250:G250"/>
    <mergeCell ref="O250:AC250"/>
    <mergeCell ref="F251:G251"/>
    <mergeCell ref="L251:L254"/>
    <mergeCell ref="M251:M254"/>
    <mergeCell ref="O251:AC251"/>
    <mergeCell ref="F252:G252"/>
    <mergeCell ref="F253:G253"/>
    <mergeCell ref="F254:G254"/>
    <mergeCell ref="F258:G258"/>
    <mergeCell ref="O258:Q258"/>
    <mergeCell ref="F259:G259"/>
    <mergeCell ref="F260:G260"/>
    <mergeCell ref="L260:L263"/>
    <mergeCell ref="M260:M263"/>
    <mergeCell ref="F261:G261"/>
    <mergeCell ref="O261:AC261"/>
    <mergeCell ref="F262:G262"/>
    <mergeCell ref="F263:G263"/>
    <mergeCell ref="F264:G264"/>
    <mergeCell ref="O264:Q264"/>
    <mergeCell ref="E265:G265"/>
    <mergeCell ref="O265:R265"/>
    <mergeCell ref="A266:A267"/>
    <mergeCell ref="B266:B267"/>
    <mergeCell ref="C266:C267"/>
    <mergeCell ref="D266:D267"/>
    <mergeCell ref="E266:E267"/>
    <mergeCell ref="F266:G266"/>
    <mergeCell ref="O266:R266"/>
    <mergeCell ref="O269:R269"/>
    <mergeCell ref="F269:G269"/>
    <mergeCell ref="O270:Q270"/>
    <mergeCell ref="F270:G270"/>
    <mergeCell ref="O271:AC271"/>
    <mergeCell ref="H266:H267"/>
    <mergeCell ref="I266:I267"/>
    <mergeCell ref="J266:J267"/>
    <mergeCell ref="K266:K267"/>
    <mergeCell ref="L266:L267"/>
    <mergeCell ref="M266:M267"/>
    <mergeCell ref="O284:R284"/>
    <mergeCell ref="F280:G280"/>
    <mergeCell ref="F281:G281"/>
    <mergeCell ref="O282:AC282"/>
    <mergeCell ref="F282:G282"/>
    <mergeCell ref="F271:G271"/>
    <mergeCell ref="F272:G272"/>
    <mergeCell ref="O273:P273"/>
    <mergeCell ref="F273:G273"/>
    <mergeCell ref="F274:G274"/>
    <mergeCell ref="L274:L276"/>
    <mergeCell ref="M274:M276"/>
    <mergeCell ref="F275:G275"/>
    <mergeCell ref="F276:G276"/>
    <mergeCell ref="F283:G283"/>
    <mergeCell ref="F284:G284"/>
    <mergeCell ref="F285:G285"/>
    <mergeCell ref="F286:G286"/>
    <mergeCell ref="A288:M288"/>
    <mergeCell ref="A289:M289"/>
    <mergeCell ref="F277:G277"/>
    <mergeCell ref="L277:L285"/>
    <mergeCell ref="M277:M285"/>
    <mergeCell ref="F278:G278"/>
    <mergeCell ref="F279:G279"/>
    <mergeCell ref="F293:G293"/>
    <mergeCell ref="L293:L295"/>
    <mergeCell ref="M293:M295"/>
    <mergeCell ref="O294:Q294"/>
    <mergeCell ref="F294:G294"/>
    <mergeCell ref="F295:G295"/>
    <mergeCell ref="E290:G291"/>
    <mergeCell ref="H290:H291"/>
    <mergeCell ref="I290:J290"/>
    <mergeCell ref="L290:L291"/>
    <mergeCell ref="M290:M291"/>
    <mergeCell ref="L292:M292"/>
    <mergeCell ref="O300:R300"/>
    <mergeCell ref="F301:G301"/>
    <mergeCell ref="F302:G302"/>
    <mergeCell ref="F303:G303"/>
    <mergeCell ref="L303:L305"/>
    <mergeCell ref="O303:R303"/>
    <mergeCell ref="F304:G304"/>
    <mergeCell ref="F305:G305"/>
    <mergeCell ref="F296:G296"/>
    <mergeCell ref="O296:Q296"/>
    <mergeCell ref="F297:G297"/>
    <mergeCell ref="L297:L302"/>
    <mergeCell ref="M297:M302"/>
    <mergeCell ref="F298:G298"/>
    <mergeCell ref="O298:R298"/>
    <mergeCell ref="F299:G299"/>
    <mergeCell ref="O299:R299"/>
    <mergeCell ref="F300:G300"/>
    <mergeCell ref="F312:G312"/>
    <mergeCell ref="F313:G313"/>
    <mergeCell ref="I313:I314"/>
    <mergeCell ref="J313:J314"/>
    <mergeCell ref="K313:K314"/>
    <mergeCell ref="L313:L314"/>
    <mergeCell ref="F306:G306"/>
    <mergeCell ref="O306:R306"/>
    <mergeCell ref="F307:G307"/>
    <mergeCell ref="O307:AC307"/>
    <mergeCell ref="F309:G309"/>
    <mergeCell ref="L309:L311"/>
    <mergeCell ref="M309:M311"/>
    <mergeCell ref="F310:G310"/>
    <mergeCell ref="O310:P310"/>
    <mergeCell ref="F311:G311"/>
    <mergeCell ref="F319:G319"/>
    <mergeCell ref="O319:AC319"/>
    <mergeCell ref="F320:G320"/>
    <mergeCell ref="O320:AC320"/>
    <mergeCell ref="L321:M321"/>
    <mergeCell ref="F322:G322"/>
    <mergeCell ref="M313:M314"/>
    <mergeCell ref="O313:Q313"/>
    <mergeCell ref="O314:P314"/>
    <mergeCell ref="F315:G315"/>
    <mergeCell ref="O315:Q315"/>
    <mergeCell ref="O316:Q316"/>
    <mergeCell ref="F316:G316"/>
    <mergeCell ref="L316:L318"/>
    <mergeCell ref="M316:M318"/>
    <mergeCell ref="F317:G317"/>
    <mergeCell ref="O317:P317"/>
    <mergeCell ref="F318:G318"/>
    <mergeCell ref="A326:A327"/>
    <mergeCell ref="B326:B327"/>
    <mergeCell ref="C326:C327"/>
    <mergeCell ref="D326:D327"/>
    <mergeCell ref="E326:E327"/>
    <mergeCell ref="F326:G326"/>
    <mergeCell ref="O331:Q331"/>
    <mergeCell ref="F323:G323"/>
    <mergeCell ref="O323:AC323"/>
    <mergeCell ref="F324:G324"/>
    <mergeCell ref="F325:G325"/>
    <mergeCell ref="L325:L328"/>
    <mergeCell ref="M325:M328"/>
    <mergeCell ref="O325:AC325"/>
    <mergeCell ref="H326:H327"/>
    <mergeCell ref="I326:I327"/>
    <mergeCell ref="J326:J327"/>
    <mergeCell ref="K326:K327"/>
    <mergeCell ref="O326:Q326"/>
    <mergeCell ref="O327:Q327"/>
    <mergeCell ref="F328:G328"/>
    <mergeCell ref="O333:P333"/>
    <mergeCell ref="F330:G330"/>
    <mergeCell ref="F331:G331"/>
    <mergeCell ref="H331:H332"/>
    <mergeCell ref="I331:I332"/>
    <mergeCell ref="J331:J332"/>
    <mergeCell ref="K331:K332"/>
    <mergeCell ref="F329:G329"/>
    <mergeCell ref="O329:AC329"/>
    <mergeCell ref="F335:G335"/>
    <mergeCell ref="A337:M337"/>
    <mergeCell ref="A338:M338"/>
    <mergeCell ref="E339:G340"/>
    <mergeCell ref="H339:H340"/>
    <mergeCell ref="I339:J339"/>
    <mergeCell ref="L339:L340"/>
    <mergeCell ref="M339:M340"/>
    <mergeCell ref="L331:L332"/>
    <mergeCell ref="M331:M332"/>
    <mergeCell ref="F333:G333"/>
    <mergeCell ref="F334:G334"/>
    <mergeCell ref="J343:J344"/>
    <mergeCell ref="K343:K344"/>
    <mergeCell ref="L343:L344"/>
    <mergeCell ref="M343:M344"/>
    <mergeCell ref="O343:Q343"/>
    <mergeCell ref="O344:R344"/>
    <mergeCell ref="F341:G341"/>
    <mergeCell ref="O341:P341"/>
    <mergeCell ref="A343:A344"/>
    <mergeCell ref="B343:B344"/>
    <mergeCell ref="C343:C344"/>
    <mergeCell ref="D343:D344"/>
    <mergeCell ref="E343:E344"/>
    <mergeCell ref="F343:G343"/>
    <mergeCell ref="H343:H344"/>
    <mergeCell ref="I343:I344"/>
    <mergeCell ref="F345:G345"/>
    <mergeCell ref="O345:R345"/>
    <mergeCell ref="F346:G346"/>
    <mergeCell ref="F347:G347"/>
    <mergeCell ref="O347:AD347"/>
    <mergeCell ref="F348:G348"/>
    <mergeCell ref="L348:L351"/>
    <mergeCell ref="M348:M351"/>
    <mergeCell ref="F349:G349"/>
    <mergeCell ref="O349:P349"/>
    <mergeCell ref="F350:G350"/>
    <mergeCell ref="F351:G351"/>
    <mergeCell ref="F352:G352"/>
    <mergeCell ref="O352:P352"/>
    <mergeCell ref="F353:G353"/>
    <mergeCell ref="L353:L356"/>
    <mergeCell ref="M353:M356"/>
    <mergeCell ref="F354:G354"/>
    <mergeCell ref="O354:R354"/>
    <mergeCell ref="F355:G355"/>
    <mergeCell ref="F356:G356"/>
    <mergeCell ref="F357:G357"/>
    <mergeCell ref="F358:G358"/>
    <mergeCell ref="L358:L359"/>
    <mergeCell ref="M358:M364"/>
    <mergeCell ref="O358:Q358"/>
    <mergeCell ref="F359:G359"/>
    <mergeCell ref="O359:Q359"/>
    <mergeCell ref="F360:G360"/>
    <mergeCell ref="F361:G361"/>
    <mergeCell ref="F369:G369"/>
    <mergeCell ref="F370:G370"/>
    <mergeCell ref="O370:AC370"/>
    <mergeCell ref="F371:G371"/>
    <mergeCell ref="O371:AC371"/>
    <mergeCell ref="F362:G362"/>
    <mergeCell ref="F363:G363"/>
    <mergeCell ref="F364:G364"/>
    <mergeCell ref="F365:G365"/>
    <mergeCell ref="L365:L368"/>
    <mergeCell ref="M365:M368"/>
    <mergeCell ref="F366:G366"/>
    <mergeCell ref="F367:G367"/>
    <mergeCell ref="F368:G368"/>
    <mergeCell ref="O368:R369"/>
    <mergeCell ref="F372:G372"/>
    <mergeCell ref="O372:R372"/>
    <mergeCell ref="L373:M373"/>
    <mergeCell ref="F374:G374"/>
    <mergeCell ref="L374:L378"/>
    <mergeCell ref="O374:P374"/>
    <mergeCell ref="F375:G375"/>
    <mergeCell ref="O375:P375"/>
    <mergeCell ref="F376:G376"/>
    <mergeCell ref="O376:P376"/>
    <mergeCell ref="F377:G377"/>
    <mergeCell ref="O377:R377"/>
    <mergeCell ref="F378:G378"/>
    <mergeCell ref="F379:G379"/>
    <mergeCell ref="L379:L383"/>
    <mergeCell ref="F380:G380"/>
    <mergeCell ref="O380:Q380"/>
    <mergeCell ref="F381:G381"/>
    <mergeCell ref="O381:P381"/>
    <mergeCell ref="F382:G382"/>
    <mergeCell ref="O382:R382"/>
    <mergeCell ref="F383:G383"/>
    <mergeCell ref="F384:G384"/>
    <mergeCell ref="F385:G385"/>
    <mergeCell ref="F386:G386"/>
    <mergeCell ref="L386:L390"/>
    <mergeCell ref="M386:M390"/>
    <mergeCell ref="F387:G387"/>
    <mergeCell ref="O387:P387"/>
    <mergeCell ref="F388:G388"/>
    <mergeCell ref="F393:G393"/>
    <mergeCell ref="O393:P393"/>
    <mergeCell ref="F394:G394"/>
    <mergeCell ref="F395:G395"/>
    <mergeCell ref="A397:M397"/>
    <mergeCell ref="A398:M398"/>
    <mergeCell ref="O388:P388"/>
    <mergeCell ref="F389:G389"/>
    <mergeCell ref="O389:Q389"/>
    <mergeCell ref="F390:G390"/>
    <mergeCell ref="F391:G391"/>
    <mergeCell ref="F392:G392"/>
    <mergeCell ref="E399:G400"/>
    <mergeCell ref="H399:H400"/>
    <mergeCell ref="I399:J399"/>
    <mergeCell ref="L399:L400"/>
    <mergeCell ref="M399:M400"/>
    <mergeCell ref="F401:G401"/>
    <mergeCell ref="I401:I402"/>
    <mergeCell ref="J401:J402"/>
    <mergeCell ref="K401:K402"/>
    <mergeCell ref="L401:L402"/>
    <mergeCell ref="F408:G408"/>
    <mergeCell ref="F409:G409"/>
    <mergeCell ref="F411:G411"/>
    <mergeCell ref="O411:AC411"/>
    <mergeCell ref="F412:G412"/>
    <mergeCell ref="O412:AC412"/>
    <mergeCell ref="M401:M402"/>
    <mergeCell ref="F404:G404"/>
    <mergeCell ref="O404:R404"/>
    <mergeCell ref="F405:G405"/>
    <mergeCell ref="L405:L407"/>
    <mergeCell ref="M405:M407"/>
    <mergeCell ref="O406:R406"/>
    <mergeCell ref="F416:G416"/>
    <mergeCell ref="O416:R416"/>
    <mergeCell ref="F417:G417"/>
    <mergeCell ref="O417:AC417"/>
    <mergeCell ref="F418:G418"/>
    <mergeCell ref="F419:G419"/>
    <mergeCell ref="O419:AD419"/>
    <mergeCell ref="F413:G413"/>
    <mergeCell ref="O413:R413"/>
    <mergeCell ref="F414:G414"/>
    <mergeCell ref="O414:Q414"/>
    <mergeCell ref="F415:G415"/>
    <mergeCell ref="O415:Q415"/>
    <mergeCell ref="F424:G424"/>
    <mergeCell ref="L424:L426"/>
    <mergeCell ref="M424:M426"/>
    <mergeCell ref="F425:G425"/>
    <mergeCell ref="F426:G426"/>
    <mergeCell ref="F427:G427"/>
    <mergeCell ref="F420:G420"/>
    <mergeCell ref="F421:G421"/>
    <mergeCell ref="L421:L423"/>
    <mergeCell ref="M421:M423"/>
    <mergeCell ref="F422:G422"/>
    <mergeCell ref="F423:G423"/>
    <mergeCell ref="F453:G453"/>
    <mergeCell ref="F428:G428"/>
    <mergeCell ref="F430:G430"/>
    <mergeCell ref="L430:L436"/>
    <mergeCell ref="F431:G431"/>
    <mergeCell ref="F432:G432"/>
    <mergeCell ref="F433:G433"/>
    <mergeCell ref="F434:G434"/>
    <mergeCell ref="F435:G435"/>
    <mergeCell ref="F436:G436"/>
    <mergeCell ref="F455:G455"/>
    <mergeCell ref="F443:G443"/>
    <mergeCell ref="F444:G444"/>
    <mergeCell ref="F445:G445"/>
    <mergeCell ref="F446:G446"/>
    <mergeCell ref="F447:G447"/>
    <mergeCell ref="F448:G448"/>
    <mergeCell ref="F461:G461"/>
    <mergeCell ref="O461:AC461"/>
    <mergeCell ref="F454:G454"/>
    <mergeCell ref="L437:L454"/>
    <mergeCell ref="F437:G437"/>
    <mergeCell ref="O437:R437"/>
    <mergeCell ref="F438:G438"/>
    <mergeCell ref="F439:G439"/>
    <mergeCell ref="O439:Q439"/>
    <mergeCell ref="F440:G440"/>
    <mergeCell ref="F441:G441"/>
    <mergeCell ref="O441:R441"/>
    <mergeCell ref="F442:G442"/>
    <mergeCell ref="F449:G449"/>
    <mergeCell ref="F450:G450"/>
    <mergeCell ref="F451:G451"/>
    <mergeCell ref="F452:G452"/>
    <mergeCell ref="F462:G462"/>
    <mergeCell ref="F463:G463"/>
    <mergeCell ref="F464:G464"/>
    <mergeCell ref="F465:G465"/>
    <mergeCell ref="F456:G456"/>
    <mergeCell ref="F457:G457"/>
    <mergeCell ref="L458:M458"/>
    <mergeCell ref="F459:G459"/>
    <mergeCell ref="O459:AD459"/>
    <mergeCell ref="F460:G460"/>
    <mergeCell ref="A473:M473"/>
    <mergeCell ref="E474:G475"/>
    <mergeCell ref="H474:H475"/>
    <mergeCell ref="I474:J474"/>
    <mergeCell ref="L474:L475"/>
    <mergeCell ref="M474:M475"/>
    <mergeCell ref="F466:G466"/>
    <mergeCell ref="F467:G467"/>
    <mergeCell ref="F468:G468"/>
    <mergeCell ref="F469:G469"/>
    <mergeCell ref="F470:G470"/>
    <mergeCell ref="A472:M472"/>
    <mergeCell ref="F476:G476"/>
    <mergeCell ref="L476:L486"/>
    <mergeCell ref="M476:M486"/>
    <mergeCell ref="F477:G477"/>
    <mergeCell ref="I477:I486"/>
    <mergeCell ref="J477:J486"/>
    <mergeCell ref="F478:G478"/>
    <mergeCell ref="F479:G479"/>
    <mergeCell ref="F483:G483"/>
    <mergeCell ref="F484:G484"/>
    <mergeCell ref="F485:G485"/>
    <mergeCell ref="F486:G486"/>
    <mergeCell ref="F489:G489"/>
    <mergeCell ref="O479:Q479"/>
    <mergeCell ref="F480:G480"/>
    <mergeCell ref="O480:Q480"/>
    <mergeCell ref="F481:G481"/>
    <mergeCell ref="O481:Q481"/>
    <mergeCell ref="F482:G482"/>
    <mergeCell ref="O489:R489"/>
    <mergeCell ref="F490:G490"/>
    <mergeCell ref="F487:G487"/>
    <mergeCell ref="L487:L490"/>
    <mergeCell ref="M487:M490"/>
    <mergeCell ref="F488:G488"/>
    <mergeCell ref="F502:G502"/>
    <mergeCell ref="O502:Q502"/>
    <mergeCell ref="F503:G503"/>
    <mergeCell ref="A505:M505"/>
    <mergeCell ref="F495:G495"/>
    <mergeCell ref="F496:G496"/>
    <mergeCell ref="F497:G497"/>
    <mergeCell ref="F498:G498"/>
    <mergeCell ref="F499:G499"/>
    <mergeCell ref="F500:G500"/>
    <mergeCell ref="F491:G491"/>
    <mergeCell ref="O491:R491"/>
    <mergeCell ref="F492:G492"/>
    <mergeCell ref="F493:G493"/>
    <mergeCell ref="L493:L501"/>
    <mergeCell ref="M493:M501"/>
    <mergeCell ref="F494:G494"/>
    <mergeCell ref="O494:Q494"/>
    <mergeCell ref="F501:G501"/>
  </mergeCells>
  <hyperlinks>
    <hyperlink ref="E119:G120" location="Total_Score" display="Water Opportunities (minimum 9 points)"/>
    <hyperlink ref="E236:G237" location="Total_Score" display="Comfort Systems (min 18 pts)"/>
    <hyperlink ref="E290:G291" location="Total_Score" display=" Appliances, Lighting, Renewables (min 10)"/>
    <hyperlink ref="E399:G400" location="Total_Score" display="Materials Opportunities (min 18 pts)"/>
    <hyperlink ref="E474:G475" location="Total_Score" display="Bonus Opportunities (min 2 pts)"/>
    <hyperlink ref="G37" location="Prerequisites" display="Prerequisites"/>
    <hyperlink ref="G38" location="Site_Opportunities" display="Site"/>
    <hyperlink ref="G39" location="Water_Opportunities" display="Water"/>
    <hyperlink ref="G40" location="Building_Envelope" display="Energy:  Building Envelope"/>
    <hyperlink ref="G41" location="Comfort_Systems" display="Energy:  Comfort Systems"/>
    <hyperlink ref="G42" location="Appliances__Lighting__Renewables" display="Energy:  Appliances, Lighting, and Renewables"/>
    <hyperlink ref="G43" location="Indoor_Air_Quality" display="Indoor Air Quality"/>
    <hyperlink ref="G44" location="Materials_Opportunities" display="Materials"/>
    <hyperlink ref="G45" location="Bonus_Opportunities" display="Bonus"/>
    <hyperlink ref="E339:G340" location="Total_Score" display="Indoor Air Quality (min 15 pts)"/>
    <hyperlink ref="G163:H164" location="Total_Score" display="Building Envelope (minimum 10 points)"/>
    <hyperlink ref="O68:Y68" r:id="rId1" display="NC DENR Guidelines: http://portal.ncdenr.org/web/lr/publications"/>
    <hyperlink ref="O65:Y65" r:id="rId2" display="EPA's Guide to Building Radon Out"/>
    <hyperlink ref="O66:Y66" r:id="rId3" display="List of Radon Measurement Professionals in NC"/>
    <hyperlink ref="O67:Y67" r:id="rId4" display="https://www.epa.gov/sites/production/files/2015-10/documents/construction_specification_rev_3_508.pdf"/>
    <hyperlink ref="O97:Y97" r:id="rId5" display="Calculate your Walk Score"/>
    <hyperlink ref="O94:Y94" r:id="rId6" display="FEMA Floodplain Maps:https://msc.fema.gov/portal"/>
    <hyperlink ref="O53:Y53" r:id="rId7" display="http://www.energystar.gov/index.cfm?c=bldrs_lenders_raters.nh_v3_guidelines"/>
    <hyperlink ref="O61:Y61" r:id="rId8" display="Building Science Corp Factsheet on Combustion Safety"/>
    <hyperlink ref="O84:U84" r:id="rId9" display="List of Invasive Species: http://www.ncwildflower.org/invasives/list.htm"/>
    <hyperlink ref="O136:U136" r:id="rId10" display="http://www.epa.gov/watersense/index.html"/>
    <hyperlink ref="O70:U70" r:id="rId11" display="List of Invasive Species: http://www.ncwildflower.org/invasives/list.htm"/>
    <hyperlink ref="O53:U53" r:id="rId12" display="http://www.energystar.gov/index.cfm?c=bldrs_lenders_raters.nh_v3_guidelines"/>
    <hyperlink ref="O70" r:id="rId13" display="http://clean-water.uwex.edu/pubs/pdf/erosion.pdf"/>
    <hyperlink ref="O66" r:id="rId14" display="EPA's Guide to Building Radon Out"/>
    <hyperlink ref="O67" r:id="rId15" display="List of Radon Measurement Professionals in NC: http://ncradon.org/Find_a_Measurement_Provider.html "/>
    <hyperlink ref="O68" r:id="rId16" display="http://www.epa.gov/indoorairplus/pdfs/construction_specifications.pdf"/>
    <hyperlink ref="O54" r:id="rId17" display="NC HERO CODE: http://ecodes.biz/ecodes_support/free_resources/2012NorthCarolina/Energy/PDFs/Appendix%204%20-%20Additional%20Voluntary%20Criteria.pdf"/>
    <hyperlink ref="O96" r:id="rId18" display="FEMA Floodplain Maps:https://msc.fema.gov/portal"/>
    <hyperlink ref="O81" r:id="rId19"/>
    <hyperlink ref="O78" r:id="rId20" display="NC DENR Guidelines: http://portal.ncdenr.org/web/lr/publications"/>
    <hyperlink ref="O79" r:id="rId21"/>
    <hyperlink ref="O80" r:id="rId22" display="Riverlinks WaterRich Program: http://riverlink.org/learn/water-quality/waterrich/"/>
    <hyperlink ref="O82" r:id="rId23" display="Overview of Permeable Pavers: http://www.seattle.gov/util/groups/public/@spu/@usm/documents/webcontent/spu01_006286.pdf"/>
    <hyperlink ref="O53" r:id="rId24" display="http://www.energystar.gov/index.cfm?c=bldrs_lenders_raters.nh_v3_guidelines"/>
    <hyperlink ref="O83" r:id="rId25" display="Greenroofs: http://www.bae.ncsu.edu/greenroofs"/>
    <hyperlink ref="O85" r:id="rId26" display="List of Invasive Species"/>
    <hyperlink ref="O109" r:id="rId27"/>
    <hyperlink ref="O110" r:id="rId28"/>
    <hyperlink ref="O111" r:id="rId29"/>
    <hyperlink ref="O126" r:id="rId30"/>
    <hyperlink ref="O136" r:id="rId31" display="EPA WaterSense qualifying products"/>
    <hyperlink ref="O108" r:id="rId32"/>
    <hyperlink ref="O245" r:id="rId33" location="page10"/>
    <hyperlink ref="O376" r:id="rId34" display="http://www.arb.ca.gov/toxics/compwood/factsheet.pdf  "/>
    <hyperlink ref="O377" r:id="rId35" display="http://www.arb.ca.gov/toxics/compwood/consumer_faq.pdf "/>
    <hyperlink ref="O71" r:id="rId36" display="List of Invasive Species: http://www.ncwildflower.org/invasives/list.htm"/>
    <hyperlink ref="O381" r:id="rId37" display="http://www.arb.ca.gov/toxics/compwood/factsheet.pdf  "/>
    <hyperlink ref="O382" r:id="rId38" display="http://www.arb.ca.gov/toxics/compwood/consumer_faq.pdf "/>
    <hyperlink ref="O150" r:id="rId39"/>
    <hyperlink ref="O153" r:id="rId40" display="List of Energy Star Qualified Products"/>
    <hyperlink ref="O157" r:id="rId41" display="List of Energy Star Qualified Products"/>
    <hyperlink ref="O167" r:id="rId42"/>
    <hyperlink ref="O169" r:id="rId43"/>
    <hyperlink ref="O165" r:id="rId44"/>
    <hyperlink ref="O174" r:id="rId45" location="block-views-guide-static-blocks-block-1"/>
    <hyperlink ref="O175" r:id="rId46" display="EERE/DOE Slab Insulation Fact Sheet"/>
    <hyperlink ref="O176" r:id="rId47"/>
    <hyperlink ref="O184" r:id="rId48" display="Advanced Energy-Closed Crawlspaces Handbook"/>
    <hyperlink ref="O185" r:id="rId49"/>
    <hyperlink ref="O187" r:id="rId50" display="EERE/DOE: Crawlspace Factsheet"/>
    <hyperlink ref="O191" r:id="rId51" display="Energy Star Insulation Fact Sheet"/>
    <hyperlink ref="O197" r:id="rId52" display="Energy Star Insulation Fact Sheet"/>
    <hyperlink ref="O131" r:id="rId53"/>
    <hyperlink ref="O200" r:id="rId54" display="EERE/DOE Advanced Framing Factsheet"/>
    <hyperlink ref="O201" r:id="rId55"/>
    <hyperlink ref="O211" r:id="rId56" display="DOE: Unvented Conditioned Attics"/>
    <hyperlink ref="O210" r:id="rId57"/>
    <hyperlink ref="O212" r:id="rId58" display="DOE: Radiant Barriers"/>
    <hyperlink ref="O55" r:id="rId59"/>
    <hyperlink ref="O56" r:id="rId60" display="EERE/DOE Air Distribution Instaillation Facsheet"/>
    <hyperlink ref="O88" r:id="rId61"/>
    <hyperlink ref="O57" r:id="rId62"/>
    <hyperlink ref="O59" r:id="rId63"/>
    <hyperlink ref="O52" r:id="rId64"/>
    <hyperlink ref="O60" r:id="rId65" display="Spot Ventilation DOE Fact Sheet"/>
    <hyperlink ref="O61" r:id="rId66" display="Problems with Large Kitchen Rangehoods"/>
    <hyperlink ref="O63" r:id="rId67"/>
    <hyperlink ref="O65" r:id="rId68" display="Weather Resistant Barriers DOE Factsheet"/>
    <hyperlink ref="O122" r:id="rId69" display="WaterSense Smart Outdoor Practices"/>
    <hyperlink ref="O214" r:id="rId70"/>
    <hyperlink ref="O198" r:id="rId71"/>
    <hyperlink ref="O215" r:id="rId72"/>
    <hyperlink ref="O213" r:id="rId73"/>
    <hyperlink ref="O217" r:id="rId74" display="Energy Star Qualified Roof Products"/>
    <hyperlink ref="O241" r:id="rId75"/>
    <hyperlink ref="O240" r:id="rId76"/>
    <hyperlink ref="O242" r:id="rId77"/>
    <hyperlink ref="O247" r:id="rId78"/>
    <hyperlink ref="O248" r:id="rId79"/>
    <hyperlink ref="O255" r:id="rId80" display="Ducts in the Conditioned Space"/>
    <hyperlink ref="O250" r:id="rId81" display="EERE/DOE Air Distribution Instaillation Facsheet"/>
    <hyperlink ref="O256" r:id="rId82"/>
    <hyperlink ref="O251" r:id="rId83"/>
    <hyperlink ref="O264" r:id="rId84"/>
    <hyperlink ref="O261" r:id="rId85"/>
    <hyperlink ref="O220" r:id="rId86"/>
    <hyperlink ref="O224" r:id="rId87"/>
    <hyperlink ref="O294" r:id="rId88" display="Energy Star Refrigerators"/>
    <hyperlink ref="O269" r:id="rId89" display="Definition of Terms and Ratings"/>
    <hyperlink ref="O270" r:id="rId90"/>
    <hyperlink ref="O271" r:id="rId91" display="EERE: Heating and Cooling Equipment Selection"/>
    <hyperlink ref="O284" r:id="rId92"/>
    <hyperlink ref="O243" r:id="rId93" display="NCSU: Passive Cooling Techniques"/>
    <hyperlink ref="O257" r:id="rId94"/>
    <hyperlink ref="O258" r:id="rId95"/>
    <hyperlink ref="O266" r:id="rId96"/>
    <hyperlink ref="O265" r:id="rId97"/>
    <hyperlink ref="O296" r:id="rId98" display="Energy Star Clothes Dryer"/>
    <hyperlink ref="O298" r:id="rId99" display="ENERGY STAR: Water Heaters"/>
    <hyperlink ref="O299" r:id="rId100"/>
    <hyperlink ref="O303" r:id="rId101"/>
    <hyperlink ref="O306" r:id="rId102"/>
    <hyperlink ref="O307" r:id="rId103"/>
    <hyperlink ref="O310" r:id="rId104"/>
    <hyperlink ref="O282" r:id="rId105" display="EERE: Heating and Cooling Equipment Selection"/>
    <hyperlink ref="O313" r:id="rId106"/>
    <hyperlink ref="O314" r:id="rId107"/>
    <hyperlink ref="O315" r:id="rId108"/>
    <hyperlink ref="O316" r:id="rId109" display="Vampire Loads"/>
    <hyperlink ref="O319" r:id="rId110"/>
    <hyperlink ref="O320" r:id="rId111" display="Home Energy Monitoring by Green Building Advisor"/>
    <hyperlink ref="O323" r:id="rId112"/>
    <hyperlink ref="O329" r:id="rId113"/>
    <hyperlink ref="O73" r:id="rId114" display="ENERGY STAR: Renewable Energy Ready Homes"/>
    <hyperlink ref="O325" r:id="rId115"/>
    <hyperlink ref="O326" r:id="rId116"/>
    <hyperlink ref="O331" r:id="rId117"/>
    <hyperlink ref="O327" r:id="rId118"/>
    <hyperlink ref="O300" r:id="rId119"/>
    <hyperlink ref="O239" r:id="rId120"/>
    <hyperlink ref="O333" r:id="rId121"/>
    <hyperlink ref="O341" r:id="rId122"/>
    <hyperlink ref="O345" r:id="rId123"/>
    <hyperlink ref="O344" r:id="rId124"/>
    <hyperlink ref="O347" r:id="rId125"/>
    <hyperlink ref="O349" r:id="rId126"/>
    <hyperlink ref="O352" r:id="rId127"/>
    <hyperlink ref="O354" r:id="rId128"/>
    <hyperlink ref="O358" r:id="rId129"/>
    <hyperlink ref="O359" r:id="rId130"/>
    <hyperlink ref="O368" r:id="rId131" location="Detectors"/>
    <hyperlink ref="O62" r:id="rId132"/>
    <hyperlink ref="O343" r:id="rId133"/>
    <hyperlink ref="O370" r:id="rId134" display="Green Building Advisor: Low Level CO Monitor"/>
    <hyperlink ref="O371" r:id="rId135" display="EPA: Radon Resistant Construction"/>
    <hyperlink ref="O372" r:id="rId136"/>
    <hyperlink ref="O393" r:id="rId137"/>
    <hyperlink ref="O388" r:id="rId138"/>
    <hyperlink ref="O387" r:id="rId139"/>
    <hyperlink ref="O375" r:id="rId140"/>
    <hyperlink ref="O374" r:id="rId141"/>
    <hyperlink ref="O380" r:id="rId142"/>
    <hyperlink ref="O389" r:id="rId143"/>
    <hyperlink ref="O91" r:id="rId144"/>
    <hyperlink ref="O92" r:id="rId145"/>
    <hyperlink ref="O273" r:id="rId146"/>
    <hyperlink ref="O404" r:id="rId147"/>
    <hyperlink ref="O406" r:id="rId148"/>
    <hyperlink ref="O411" r:id="rId149"/>
    <hyperlink ref="O412" r:id="rId150"/>
    <hyperlink ref="O413" r:id="rId151"/>
    <hyperlink ref="O414" r:id="rId152"/>
    <hyperlink ref="O415" r:id="rId153"/>
    <hyperlink ref="O416" r:id="rId154"/>
    <hyperlink ref="O417" r:id="rId155"/>
    <hyperlink ref="O419" r:id="rId156"/>
    <hyperlink ref="O437" r:id="rId157"/>
    <hyperlink ref="O439" r:id="rId158"/>
    <hyperlink ref="O441" r:id="rId159"/>
    <hyperlink ref="O459" r:id="rId160"/>
    <hyperlink ref="O461" r:id="rId161"/>
    <hyperlink ref="O494" r:id="rId162"/>
    <hyperlink ref="O502" r:id="rId163" display="http://justeconomicswnc.org/ "/>
    <hyperlink ref="O491" r:id="rId164"/>
    <hyperlink ref="O489" r:id="rId165"/>
    <hyperlink ref="O479" r:id="rId166"/>
    <hyperlink ref="O480" r:id="rId167"/>
    <hyperlink ref="O481" r:id="rId168"/>
    <hyperlink ref="O58" r:id="rId169"/>
    <hyperlink ref="O106:R106" r:id="rId170" display="City of Asheville's Housing Trust Fund"/>
    <hyperlink ref="O106" r:id="rId171"/>
    <hyperlink ref="O72:AE72" r:id="rId172" display="EPA's Renewable Energy Ready Home Solar Photolvaltaic Checklist"/>
    <hyperlink ref="O60:AD60" r:id="rId173" display="NREL's Fact Sheet on Spot Ventilation"/>
    <hyperlink ref="O61:AD61" r:id="rId174" display="Building Science Corp Factsheet on Combustion Safety"/>
    <hyperlink ref="O68:AD68" r:id="rId175" display="NC DENR Guidelines for Erosion and Sediment Control"/>
    <hyperlink ref="O64" r:id="rId176"/>
    <hyperlink ref="O69:Y69" r:id="rId177" display="http://clean-water.uwex.edu/pubs/pdf/erosion.pdf"/>
    <hyperlink ref="O243:AE243" r:id="rId178" display="DOE: Energy Efficient Window Treatments"/>
    <hyperlink ref="R270" r:id="rId179"/>
    <hyperlink ref="O334" r:id="rId180" display="EV Ready Homes"/>
  </hyperlinks>
  <pageMargins left="0.7" right="0.7" top="0.75" bottom="0.75" header="0.3" footer="0.3"/>
  <pageSetup scale="66" fitToHeight="0" orientation="portrait" r:id="rId181"/>
  <rowBreaks count="9" manualBreakCount="9">
    <brk id="35" max="12" man="1"/>
    <brk id="67" max="12" man="1"/>
    <brk id="117" max="12" man="1"/>
    <brk id="171" max="12" man="1"/>
    <brk id="234" max="12" man="1"/>
    <brk id="276" max="12" man="1"/>
    <brk id="332" max="12" man="1"/>
    <brk id="436" max="12" man="1"/>
    <brk id="486" max="12" man="1"/>
  </rowBreaks>
  <ignoredErrors>
    <ignoredError sqref="H165 H326" twoDigitTextYear="1"/>
  </ignoredErrors>
  <drawing r:id="rId182"/>
  <legacyDrawing r:id="rId1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dc:creator>
  <cp:lastModifiedBy>Maggie</cp:lastModifiedBy>
  <cp:lastPrinted>2016-07-28T15:32:47Z</cp:lastPrinted>
  <dcterms:created xsi:type="dcterms:W3CDTF">2015-10-09T15:29:05Z</dcterms:created>
  <dcterms:modified xsi:type="dcterms:W3CDTF">2017-06-20T16:01:21Z</dcterms:modified>
</cp:coreProperties>
</file>