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ggie\Documents\WNCGBC\Certification Programs\Green Built NC\GBNC2\Current Checklist\"/>
    </mc:Choice>
  </mc:AlternateContent>
  <bookViews>
    <workbookView xWindow="0" yWindow="0" windowWidth="20490" windowHeight="7155"/>
  </bookViews>
  <sheets>
    <sheet name="Sheet1" sheetId="1" r:id="rId1"/>
  </sheets>
  <definedNames>
    <definedName name="_xlnm.Print_Area" localSheetId="0">Sheet1!$A$1:$M$505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8" i="1" l="1"/>
  <c r="K318" i="1" s="1"/>
  <c r="I318" i="1"/>
  <c r="J317" i="1"/>
  <c r="K317" i="1" s="1"/>
  <c r="I317" i="1"/>
  <c r="J454" i="1"/>
  <c r="K454" i="1" s="1"/>
  <c r="I454" i="1"/>
  <c r="J183" i="1" l="1"/>
  <c r="K183" i="1" s="1"/>
  <c r="I183" i="1"/>
  <c r="J186" i="1" l="1"/>
  <c r="J181" i="1"/>
  <c r="I181" i="1"/>
  <c r="J503" i="1" l="1"/>
  <c r="K503" i="1" s="1"/>
  <c r="I503" i="1"/>
  <c r="J502" i="1"/>
  <c r="K502" i="1" s="1"/>
  <c r="I502" i="1"/>
  <c r="J501" i="1"/>
  <c r="K501" i="1" s="1"/>
  <c r="I501" i="1"/>
  <c r="J500" i="1"/>
  <c r="K500" i="1" s="1"/>
  <c r="I500" i="1"/>
  <c r="J499" i="1"/>
  <c r="K499" i="1" s="1"/>
  <c r="I499" i="1"/>
  <c r="J498" i="1"/>
  <c r="K498" i="1" s="1"/>
  <c r="I498" i="1"/>
  <c r="J497" i="1"/>
  <c r="K497" i="1" s="1"/>
  <c r="I497" i="1"/>
  <c r="J496" i="1"/>
  <c r="K496" i="1" s="1"/>
  <c r="I496" i="1"/>
  <c r="J495" i="1"/>
  <c r="K495" i="1" s="1"/>
  <c r="I495" i="1"/>
  <c r="J494" i="1"/>
  <c r="K494" i="1" s="1"/>
  <c r="I494" i="1"/>
  <c r="J492" i="1"/>
  <c r="K492" i="1" s="1"/>
  <c r="I492" i="1"/>
  <c r="J491" i="1"/>
  <c r="K491" i="1" s="1"/>
  <c r="I491" i="1"/>
  <c r="J490" i="1"/>
  <c r="K490" i="1" s="1"/>
  <c r="I490" i="1"/>
  <c r="J489" i="1"/>
  <c r="K489" i="1" s="1"/>
  <c r="I489" i="1"/>
  <c r="J488" i="1"/>
  <c r="K488" i="1" s="1"/>
  <c r="I488" i="1"/>
  <c r="J476" i="1"/>
  <c r="K476" i="1" s="1"/>
  <c r="I476" i="1"/>
  <c r="J470" i="1"/>
  <c r="K470" i="1" s="1"/>
  <c r="I470" i="1"/>
  <c r="J469" i="1"/>
  <c r="K469" i="1" s="1"/>
  <c r="I469" i="1"/>
  <c r="J468" i="1"/>
  <c r="K468" i="1" s="1"/>
  <c r="I468" i="1"/>
  <c r="J467" i="1"/>
  <c r="K467" i="1" s="1"/>
  <c r="I467" i="1"/>
  <c r="J466" i="1"/>
  <c r="K466" i="1" s="1"/>
  <c r="I466" i="1"/>
  <c r="J465" i="1"/>
  <c r="K465" i="1" s="1"/>
  <c r="I465" i="1"/>
  <c r="J464" i="1"/>
  <c r="K464" i="1" s="1"/>
  <c r="I464" i="1"/>
  <c r="J463" i="1"/>
  <c r="K463" i="1" s="1"/>
  <c r="I463" i="1"/>
  <c r="J462" i="1"/>
  <c r="K462" i="1" s="1"/>
  <c r="I462" i="1"/>
  <c r="J461" i="1"/>
  <c r="K461" i="1" s="1"/>
  <c r="I461" i="1"/>
  <c r="J460" i="1"/>
  <c r="K460" i="1" s="1"/>
  <c r="I460" i="1"/>
  <c r="J459" i="1"/>
  <c r="K459" i="1" s="1"/>
  <c r="I459" i="1"/>
  <c r="J457" i="1"/>
  <c r="K457" i="1" s="1"/>
  <c r="I457" i="1"/>
  <c r="J456" i="1"/>
  <c r="K456" i="1" s="1"/>
  <c r="I456" i="1"/>
  <c r="J455" i="1"/>
  <c r="K455" i="1" s="1"/>
  <c r="I455" i="1"/>
  <c r="J453" i="1"/>
  <c r="K453" i="1" s="1"/>
  <c r="I453" i="1"/>
  <c r="J452" i="1"/>
  <c r="K452" i="1" s="1"/>
  <c r="I452" i="1"/>
  <c r="J451" i="1"/>
  <c r="K451" i="1" s="1"/>
  <c r="I451" i="1"/>
  <c r="J450" i="1"/>
  <c r="K450" i="1" s="1"/>
  <c r="I450" i="1"/>
  <c r="J449" i="1"/>
  <c r="K449" i="1" s="1"/>
  <c r="I449" i="1"/>
  <c r="J448" i="1"/>
  <c r="K448" i="1" s="1"/>
  <c r="I448" i="1"/>
  <c r="J447" i="1"/>
  <c r="K447" i="1" s="1"/>
  <c r="I447" i="1"/>
  <c r="J446" i="1"/>
  <c r="K446" i="1" s="1"/>
  <c r="I446" i="1"/>
  <c r="J445" i="1"/>
  <c r="K445" i="1" s="1"/>
  <c r="I445" i="1"/>
  <c r="J444" i="1"/>
  <c r="K444" i="1" s="1"/>
  <c r="I444" i="1"/>
  <c r="J443" i="1"/>
  <c r="K443" i="1" s="1"/>
  <c r="I443" i="1"/>
  <c r="J442" i="1"/>
  <c r="K442" i="1" s="1"/>
  <c r="I442" i="1"/>
  <c r="J441" i="1"/>
  <c r="K441" i="1" s="1"/>
  <c r="I441" i="1"/>
  <c r="J440" i="1"/>
  <c r="K440" i="1" s="1"/>
  <c r="I440" i="1"/>
  <c r="J439" i="1"/>
  <c r="K439" i="1" s="1"/>
  <c r="I439" i="1"/>
  <c r="J438" i="1"/>
  <c r="K438" i="1" s="1"/>
  <c r="I438" i="1"/>
  <c r="J436" i="1"/>
  <c r="K436" i="1" s="1"/>
  <c r="I436" i="1"/>
  <c r="J435" i="1"/>
  <c r="K435" i="1" s="1"/>
  <c r="I435" i="1"/>
  <c r="J434" i="1"/>
  <c r="K434" i="1" s="1"/>
  <c r="I434" i="1"/>
  <c r="J433" i="1"/>
  <c r="K433" i="1" s="1"/>
  <c r="I433" i="1"/>
  <c r="J432" i="1"/>
  <c r="K432" i="1" s="1"/>
  <c r="I432" i="1"/>
  <c r="J431" i="1"/>
  <c r="K431" i="1" s="1"/>
  <c r="I431" i="1"/>
  <c r="J428" i="1"/>
  <c r="K428" i="1" s="1"/>
  <c r="I428" i="1"/>
  <c r="J427" i="1"/>
  <c r="K427" i="1" s="1"/>
  <c r="I427" i="1"/>
  <c r="J426" i="1"/>
  <c r="K426" i="1" s="1"/>
  <c r="I426" i="1"/>
  <c r="J425" i="1"/>
  <c r="K425" i="1" s="1"/>
  <c r="I425" i="1"/>
  <c r="J423" i="1"/>
  <c r="K423" i="1" s="1"/>
  <c r="I423" i="1"/>
  <c r="J422" i="1"/>
  <c r="K422" i="1" s="1"/>
  <c r="I422" i="1"/>
  <c r="J420" i="1"/>
  <c r="K420" i="1" s="1"/>
  <c r="I420" i="1"/>
  <c r="J419" i="1"/>
  <c r="K419" i="1" s="1"/>
  <c r="I419" i="1"/>
  <c r="J418" i="1"/>
  <c r="K418" i="1" s="1"/>
  <c r="I418" i="1"/>
  <c r="J417" i="1"/>
  <c r="K417" i="1" s="1"/>
  <c r="I417" i="1"/>
  <c r="J416" i="1"/>
  <c r="K416" i="1" s="1"/>
  <c r="I416" i="1"/>
  <c r="J415" i="1"/>
  <c r="K415" i="1" s="1"/>
  <c r="I415" i="1"/>
  <c r="J414" i="1"/>
  <c r="K414" i="1" s="1"/>
  <c r="I414" i="1"/>
  <c r="J413" i="1"/>
  <c r="K413" i="1" s="1"/>
  <c r="I413" i="1"/>
  <c r="J412" i="1"/>
  <c r="K412" i="1" s="1"/>
  <c r="I412" i="1"/>
  <c r="J411" i="1"/>
  <c r="K411" i="1" s="1"/>
  <c r="I411" i="1"/>
  <c r="J409" i="1"/>
  <c r="K409" i="1" s="1"/>
  <c r="I409" i="1"/>
  <c r="J408" i="1"/>
  <c r="K408" i="1" s="1"/>
  <c r="I408" i="1"/>
  <c r="K407" i="1"/>
  <c r="J407" i="1"/>
  <c r="K406" i="1"/>
  <c r="J406" i="1"/>
  <c r="I406" i="1"/>
  <c r="I407" i="1" s="1"/>
  <c r="J404" i="1"/>
  <c r="I404" i="1"/>
  <c r="K401" i="1"/>
  <c r="J401" i="1"/>
  <c r="I401" i="1"/>
  <c r="J395" i="1"/>
  <c r="K395" i="1" s="1"/>
  <c r="I395" i="1"/>
  <c r="J394" i="1"/>
  <c r="K394" i="1" s="1"/>
  <c r="I394" i="1"/>
  <c r="J393" i="1"/>
  <c r="K393" i="1" s="1"/>
  <c r="I393" i="1"/>
  <c r="J392" i="1"/>
  <c r="K392" i="1" s="1"/>
  <c r="I392" i="1"/>
  <c r="K391" i="1"/>
  <c r="J391" i="1"/>
  <c r="I391" i="1"/>
  <c r="J390" i="1"/>
  <c r="K390" i="1" s="1"/>
  <c r="I390" i="1"/>
  <c r="J389" i="1"/>
  <c r="K389" i="1" s="1"/>
  <c r="I389" i="1"/>
  <c r="J388" i="1"/>
  <c r="K388" i="1" s="1"/>
  <c r="I388" i="1"/>
  <c r="J387" i="1"/>
  <c r="K387" i="1" s="1"/>
  <c r="I387" i="1"/>
  <c r="J385" i="1"/>
  <c r="K385" i="1" s="1"/>
  <c r="I385" i="1"/>
  <c r="J384" i="1"/>
  <c r="K384" i="1" s="1"/>
  <c r="I384" i="1"/>
  <c r="J383" i="1"/>
  <c r="K383" i="1" s="1"/>
  <c r="I383" i="1"/>
  <c r="J382" i="1"/>
  <c r="K382" i="1" s="1"/>
  <c r="I382" i="1"/>
  <c r="J381" i="1"/>
  <c r="K381" i="1" s="1"/>
  <c r="I381" i="1"/>
  <c r="J380" i="1"/>
  <c r="K380" i="1" s="1"/>
  <c r="I380" i="1"/>
  <c r="J378" i="1"/>
  <c r="K378" i="1" s="1"/>
  <c r="I378" i="1"/>
  <c r="J377" i="1"/>
  <c r="K377" i="1" s="1"/>
  <c r="I377" i="1"/>
  <c r="J376" i="1"/>
  <c r="K376" i="1" s="1"/>
  <c r="I376" i="1"/>
  <c r="J375" i="1"/>
  <c r="K375" i="1" s="1"/>
  <c r="I375" i="1"/>
  <c r="J372" i="1"/>
  <c r="K372" i="1" s="1"/>
  <c r="I372" i="1"/>
  <c r="J371" i="1"/>
  <c r="K371" i="1" s="1"/>
  <c r="I371" i="1"/>
  <c r="J370" i="1"/>
  <c r="K370" i="1" s="1"/>
  <c r="I370" i="1"/>
  <c r="J369" i="1"/>
  <c r="K369" i="1" s="1"/>
  <c r="I369" i="1"/>
  <c r="J368" i="1"/>
  <c r="K368" i="1" s="1"/>
  <c r="I368" i="1"/>
  <c r="J367" i="1"/>
  <c r="K367" i="1" s="1"/>
  <c r="I367" i="1"/>
  <c r="J366" i="1"/>
  <c r="K366" i="1" s="1"/>
  <c r="I366" i="1"/>
  <c r="J364" i="1"/>
  <c r="K364" i="1" s="1"/>
  <c r="I364" i="1"/>
  <c r="J363" i="1"/>
  <c r="K363" i="1" s="1"/>
  <c r="I363" i="1"/>
  <c r="J362" i="1"/>
  <c r="K362" i="1" s="1"/>
  <c r="I362" i="1"/>
  <c r="J361" i="1"/>
  <c r="K361" i="1" s="1"/>
  <c r="I361" i="1"/>
  <c r="J360" i="1"/>
  <c r="K360" i="1" s="1"/>
  <c r="I360" i="1"/>
  <c r="J359" i="1"/>
  <c r="K359" i="1" s="1"/>
  <c r="I359" i="1"/>
  <c r="J357" i="1"/>
  <c r="K357" i="1" s="1"/>
  <c r="I357" i="1"/>
  <c r="J356" i="1"/>
  <c r="K356" i="1" s="1"/>
  <c r="I356" i="1"/>
  <c r="J355" i="1"/>
  <c r="K355" i="1" s="1"/>
  <c r="I355" i="1"/>
  <c r="J354" i="1"/>
  <c r="K354" i="1" s="1"/>
  <c r="I354" i="1"/>
  <c r="J352" i="1"/>
  <c r="K352" i="1" s="1"/>
  <c r="I352" i="1"/>
  <c r="J351" i="1"/>
  <c r="K351" i="1" s="1"/>
  <c r="I351" i="1"/>
  <c r="J350" i="1"/>
  <c r="K350" i="1" s="1"/>
  <c r="I350" i="1"/>
  <c r="J349" i="1"/>
  <c r="K349" i="1" s="1"/>
  <c r="I349" i="1"/>
  <c r="J347" i="1"/>
  <c r="K347" i="1" s="1"/>
  <c r="I347" i="1"/>
  <c r="J346" i="1"/>
  <c r="K346" i="1" s="1"/>
  <c r="I346" i="1"/>
  <c r="J345" i="1"/>
  <c r="K345" i="1" s="1"/>
  <c r="I345" i="1"/>
  <c r="K343" i="1"/>
  <c r="J343" i="1"/>
  <c r="I343" i="1"/>
  <c r="J341" i="1"/>
  <c r="K341" i="1" s="1"/>
  <c r="I341" i="1"/>
  <c r="J335" i="1"/>
  <c r="K335" i="1" s="1"/>
  <c r="I335" i="1"/>
  <c r="J333" i="1"/>
  <c r="K333" i="1" s="1"/>
  <c r="I333" i="1"/>
  <c r="K331" i="1"/>
  <c r="J331" i="1"/>
  <c r="I331" i="1"/>
  <c r="J330" i="1"/>
  <c r="K330" i="1" s="1"/>
  <c r="I330" i="1"/>
  <c r="J329" i="1"/>
  <c r="K329" i="1" s="1"/>
  <c r="I329" i="1"/>
  <c r="J328" i="1"/>
  <c r="K328" i="1" s="1"/>
  <c r="I328" i="1"/>
  <c r="K326" i="1"/>
  <c r="J326" i="1"/>
  <c r="I326" i="1"/>
  <c r="J324" i="1"/>
  <c r="K324" i="1" s="1"/>
  <c r="I324" i="1"/>
  <c r="J323" i="1"/>
  <c r="K323" i="1" s="1"/>
  <c r="I323" i="1"/>
  <c r="J322" i="1"/>
  <c r="K322" i="1" s="1"/>
  <c r="I322" i="1"/>
  <c r="J320" i="1"/>
  <c r="K320" i="1" s="1"/>
  <c r="I320" i="1"/>
  <c r="J319" i="1"/>
  <c r="K319" i="1" s="1"/>
  <c r="I319" i="1"/>
  <c r="J315" i="1"/>
  <c r="K315" i="1" s="1"/>
  <c r="I315" i="1"/>
  <c r="K313" i="1"/>
  <c r="J313" i="1"/>
  <c r="I313" i="1"/>
  <c r="J312" i="1"/>
  <c r="K312" i="1" s="1"/>
  <c r="I312" i="1"/>
  <c r="J311" i="1"/>
  <c r="K311" i="1" s="1"/>
  <c r="I311" i="1"/>
  <c r="J310" i="1"/>
  <c r="K310" i="1" s="1"/>
  <c r="I310" i="1"/>
  <c r="J307" i="1"/>
  <c r="K307" i="1" s="1"/>
  <c r="I307" i="1"/>
  <c r="J306" i="1"/>
  <c r="K306" i="1" s="1"/>
  <c r="I306" i="1"/>
  <c r="J305" i="1"/>
  <c r="K305" i="1" s="1"/>
  <c r="I305" i="1"/>
  <c r="J304" i="1"/>
  <c r="K304" i="1" s="1"/>
  <c r="I304" i="1"/>
  <c r="J302" i="1"/>
  <c r="K302" i="1" s="1"/>
  <c r="I302" i="1"/>
  <c r="J301" i="1"/>
  <c r="K301" i="1" s="1"/>
  <c r="I301" i="1"/>
  <c r="J300" i="1"/>
  <c r="K300" i="1" s="1"/>
  <c r="I300" i="1"/>
  <c r="J299" i="1"/>
  <c r="K299" i="1" s="1"/>
  <c r="I299" i="1"/>
  <c r="J298" i="1"/>
  <c r="K298" i="1" s="1"/>
  <c r="I298" i="1"/>
  <c r="J296" i="1"/>
  <c r="K296" i="1" s="1"/>
  <c r="I296" i="1"/>
  <c r="J295" i="1"/>
  <c r="K295" i="1" s="1"/>
  <c r="I295" i="1"/>
  <c r="J294" i="1"/>
  <c r="K294" i="1" s="1"/>
  <c r="I294" i="1"/>
  <c r="J286" i="1"/>
  <c r="K286" i="1" s="1"/>
  <c r="I286" i="1"/>
  <c r="J285" i="1"/>
  <c r="K285" i="1" s="1"/>
  <c r="I285" i="1"/>
  <c r="J284" i="1"/>
  <c r="K284" i="1" s="1"/>
  <c r="I284" i="1"/>
  <c r="J283" i="1"/>
  <c r="K283" i="1" s="1"/>
  <c r="I283" i="1"/>
  <c r="J282" i="1"/>
  <c r="K282" i="1" s="1"/>
  <c r="I282" i="1"/>
  <c r="J281" i="1"/>
  <c r="K281" i="1" s="1"/>
  <c r="I281" i="1"/>
  <c r="J280" i="1"/>
  <c r="K280" i="1" s="1"/>
  <c r="I280" i="1"/>
  <c r="J279" i="1"/>
  <c r="K279" i="1" s="1"/>
  <c r="I279" i="1"/>
  <c r="J278" i="1"/>
  <c r="K278" i="1" s="1"/>
  <c r="I278" i="1"/>
  <c r="J276" i="1"/>
  <c r="K276" i="1" s="1"/>
  <c r="I276" i="1"/>
  <c r="J275" i="1"/>
  <c r="K275" i="1" s="1"/>
  <c r="I275" i="1"/>
  <c r="J273" i="1"/>
  <c r="K273" i="1" s="1"/>
  <c r="I273" i="1"/>
  <c r="J272" i="1"/>
  <c r="K272" i="1" s="1"/>
  <c r="I272" i="1"/>
  <c r="J271" i="1"/>
  <c r="K271" i="1" s="1"/>
  <c r="I271" i="1"/>
  <c r="J270" i="1"/>
  <c r="K270" i="1" s="1"/>
  <c r="I270" i="1"/>
  <c r="J269" i="1"/>
  <c r="K269" i="1" s="1"/>
  <c r="I269" i="1"/>
  <c r="K266" i="1"/>
  <c r="J266" i="1"/>
  <c r="I266" i="1"/>
  <c r="J264" i="1"/>
  <c r="K264" i="1" s="1"/>
  <c r="I264" i="1"/>
  <c r="J263" i="1"/>
  <c r="K263" i="1" s="1"/>
  <c r="I263" i="1"/>
  <c r="J262" i="1"/>
  <c r="K262" i="1" s="1"/>
  <c r="I262" i="1"/>
  <c r="J261" i="1"/>
  <c r="K261" i="1" s="1"/>
  <c r="I261" i="1"/>
  <c r="I260" i="1"/>
  <c r="J259" i="1"/>
  <c r="K259" i="1" s="1"/>
  <c r="I259" i="1"/>
  <c r="J258" i="1"/>
  <c r="K258" i="1" s="1"/>
  <c r="I258" i="1"/>
  <c r="J257" i="1"/>
  <c r="K257" i="1" s="1"/>
  <c r="I257" i="1"/>
  <c r="J256" i="1"/>
  <c r="K256" i="1" s="1"/>
  <c r="I256" i="1"/>
  <c r="J255" i="1"/>
  <c r="K255" i="1" s="1"/>
  <c r="I255" i="1"/>
  <c r="J254" i="1"/>
  <c r="K254" i="1" s="1"/>
  <c r="I254" i="1"/>
  <c r="J253" i="1"/>
  <c r="K253" i="1" s="1"/>
  <c r="I253" i="1"/>
  <c r="J252" i="1"/>
  <c r="K252" i="1" s="1"/>
  <c r="I252" i="1"/>
  <c r="J248" i="1"/>
  <c r="K248" i="1" s="1"/>
  <c r="I248" i="1"/>
  <c r="J247" i="1"/>
  <c r="K247" i="1" s="1"/>
  <c r="I247" i="1"/>
  <c r="J246" i="1"/>
  <c r="I246" i="1"/>
  <c r="J245" i="1"/>
  <c r="K245" i="1" s="1"/>
  <c r="I245" i="1"/>
  <c r="J244" i="1"/>
  <c r="K244" i="1" s="1"/>
  <c r="I244" i="1"/>
  <c r="J243" i="1"/>
  <c r="K243" i="1" s="1"/>
  <c r="I243" i="1"/>
  <c r="J242" i="1"/>
  <c r="K242" i="1" s="1"/>
  <c r="I242" i="1"/>
  <c r="J241" i="1"/>
  <c r="I241" i="1"/>
  <c r="J240" i="1"/>
  <c r="K240" i="1" s="1"/>
  <c r="I240" i="1"/>
  <c r="J239" i="1"/>
  <c r="K239" i="1" s="1"/>
  <c r="I239" i="1"/>
  <c r="J232" i="1"/>
  <c r="K232" i="1" s="1"/>
  <c r="I232" i="1"/>
  <c r="J231" i="1"/>
  <c r="K231" i="1" s="1"/>
  <c r="I231" i="1"/>
  <c r="J230" i="1"/>
  <c r="K230" i="1" s="1"/>
  <c r="I230" i="1"/>
  <c r="J229" i="1"/>
  <c r="K229" i="1" s="1"/>
  <c r="I229" i="1"/>
  <c r="J227" i="1"/>
  <c r="K227" i="1" s="1"/>
  <c r="I227" i="1"/>
  <c r="J226" i="1"/>
  <c r="K226" i="1" s="1"/>
  <c r="I226" i="1"/>
  <c r="J225" i="1"/>
  <c r="K225" i="1" s="1"/>
  <c r="I225" i="1"/>
  <c r="J223" i="1"/>
  <c r="K223" i="1" s="1"/>
  <c r="I223" i="1"/>
  <c r="J222" i="1"/>
  <c r="K222" i="1" s="1"/>
  <c r="I222" i="1"/>
  <c r="J221" i="1"/>
  <c r="K221" i="1" s="1"/>
  <c r="I221" i="1"/>
  <c r="J218" i="1"/>
  <c r="K218" i="1" s="1"/>
  <c r="I218" i="1"/>
  <c r="J217" i="1"/>
  <c r="K217" i="1" s="1"/>
  <c r="I217" i="1"/>
  <c r="J216" i="1"/>
  <c r="K216" i="1" s="1"/>
  <c r="I216" i="1"/>
  <c r="J215" i="1"/>
  <c r="K215" i="1" s="1"/>
  <c r="I215" i="1"/>
  <c r="J214" i="1"/>
  <c r="K214" i="1" s="1"/>
  <c r="I214" i="1"/>
  <c r="J212" i="1"/>
  <c r="K212" i="1" s="1"/>
  <c r="I212" i="1"/>
  <c r="J211" i="1"/>
  <c r="K211" i="1" s="1"/>
  <c r="I211" i="1"/>
  <c r="J208" i="1"/>
  <c r="K208" i="1" s="1"/>
  <c r="I208" i="1"/>
  <c r="J207" i="1"/>
  <c r="K207" i="1" s="1"/>
  <c r="I207" i="1"/>
  <c r="J206" i="1"/>
  <c r="K206" i="1" s="1"/>
  <c r="I206" i="1"/>
  <c r="J203" i="1"/>
  <c r="K203" i="1" s="1"/>
  <c r="I203" i="1"/>
  <c r="J202" i="1"/>
  <c r="K202" i="1" s="1"/>
  <c r="I202" i="1"/>
  <c r="J201" i="1"/>
  <c r="K201" i="1" s="1"/>
  <c r="I201" i="1"/>
  <c r="J200" i="1"/>
  <c r="K200" i="1" s="1"/>
  <c r="I200" i="1"/>
  <c r="J199" i="1"/>
  <c r="K199" i="1" s="1"/>
  <c r="I199" i="1"/>
  <c r="J198" i="1"/>
  <c r="K198" i="1" s="1"/>
  <c r="I198" i="1"/>
  <c r="J197" i="1"/>
  <c r="K197" i="1" s="1"/>
  <c r="I197" i="1"/>
  <c r="J193" i="1"/>
  <c r="K193" i="1" s="1"/>
  <c r="I193" i="1"/>
  <c r="J192" i="1"/>
  <c r="K192" i="1" s="1"/>
  <c r="I192" i="1"/>
  <c r="J191" i="1"/>
  <c r="K191" i="1" s="1"/>
  <c r="I191" i="1"/>
  <c r="J188" i="1"/>
  <c r="K188" i="1" s="1"/>
  <c r="I188" i="1"/>
  <c r="J187" i="1"/>
  <c r="K187" i="1" s="1"/>
  <c r="I187" i="1"/>
  <c r="K186" i="1"/>
  <c r="I186" i="1"/>
  <c r="J182" i="1"/>
  <c r="K182" i="1" s="1"/>
  <c r="I182" i="1"/>
  <c r="K181" i="1"/>
  <c r="J178" i="1"/>
  <c r="K178" i="1" s="1"/>
  <c r="I178" i="1"/>
  <c r="J177" i="1"/>
  <c r="K177" i="1" s="1"/>
  <c r="I177" i="1"/>
  <c r="J176" i="1"/>
  <c r="K176" i="1" s="1"/>
  <c r="I176" i="1"/>
  <c r="J175" i="1"/>
  <c r="K175" i="1" s="1"/>
  <c r="I175" i="1"/>
  <c r="J174" i="1"/>
  <c r="J171" i="1"/>
  <c r="K171" i="1" s="1"/>
  <c r="I171" i="1"/>
  <c r="J170" i="1"/>
  <c r="K170" i="1" s="1"/>
  <c r="I170" i="1"/>
  <c r="J169" i="1"/>
  <c r="K169" i="1" s="1"/>
  <c r="I169" i="1"/>
  <c r="J167" i="1"/>
  <c r="K167" i="1" s="1"/>
  <c r="I167" i="1"/>
  <c r="K165" i="1"/>
  <c r="J165" i="1"/>
  <c r="I165" i="1"/>
  <c r="J159" i="1"/>
  <c r="K159" i="1" s="1"/>
  <c r="I159" i="1"/>
  <c r="J158" i="1"/>
  <c r="K158" i="1" s="1"/>
  <c r="I158" i="1"/>
  <c r="J157" i="1"/>
  <c r="K157" i="1" s="1"/>
  <c r="I157" i="1"/>
  <c r="J155" i="1"/>
  <c r="K155" i="1" s="1"/>
  <c r="I155" i="1"/>
  <c r="J154" i="1"/>
  <c r="K154" i="1" s="1"/>
  <c r="I154" i="1"/>
  <c r="J152" i="1"/>
  <c r="K152" i="1" s="1"/>
  <c r="I152" i="1"/>
  <c r="K150" i="1"/>
  <c r="J150" i="1"/>
  <c r="I150" i="1"/>
  <c r="K148" i="1"/>
  <c r="J148" i="1"/>
  <c r="I148" i="1"/>
  <c r="K146" i="1"/>
  <c r="J146" i="1"/>
  <c r="I146" i="1"/>
  <c r="J144" i="1"/>
  <c r="K144" i="1" s="1"/>
  <c r="I144" i="1"/>
  <c r="J143" i="1"/>
  <c r="K143" i="1" s="1"/>
  <c r="I143" i="1"/>
  <c r="J141" i="1"/>
  <c r="K141" i="1" s="1"/>
  <c r="I141" i="1"/>
  <c r="J140" i="1"/>
  <c r="K140" i="1" s="1"/>
  <c r="I140" i="1"/>
  <c r="J139" i="1"/>
  <c r="I139" i="1"/>
  <c r="J138" i="1"/>
  <c r="K138" i="1" s="1"/>
  <c r="I138" i="1"/>
  <c r="J137" i="1"/>
  <c r="K137" i="1" s="1"/>
  <c r="I137" i="1"/>
  <c r="J136" i="1"/>
  <c r="I136" i="1"/>
  <c r="J134" i="1"/>
  <c r="K134" i="1" s="1"/>
  <c r="I134" i="1"/>
  <c r="J133" i="1"/>
  <c r="K133" i="1" s="1"/>
  <c r="I133" i="1"/>
  <c r="J132" i="1"/>
  <c r="K132" i="1" s="1"/>
  <c r="I132" i="1"/>
  <c r="J131" i="1"/>
  <c r="K131" i="1" s="1"/>
  <c r="I131" i="1"/>
  <c r="J129" i="1"/>
  <c r="K129" i="1" s="1"/>
  <c r="I129" i="1"/>
  <c r="J128" i="1"/>
  <c r="K128" i="1" s="1"/>
  <c r="I128" i="1"/>
  <c r="J127" i="1"/>
  <c r="K127" i="1" s="1"/>
  <c r="I127" i="1"/>
  <c r="J126" i="1"/>
  <c r="K126" i="1" s="1"/>
  <c r="I126" i="1"/>
  <c r="J125" i="1"/>
  <c r="K125" i="1" s="1"/>
  <c r="I125" i="1"/>
  <c r="K122" i="1"/>
  <c r="J122" i="1"/>
  <c r="I122" i="1"/>
  <c r="J113" i="1"/>
  <c r="K113" i="1" s="1"/>
  <c r="I113" i="1"/>
  <c r="J112" i="1"/>
  <c r="K112" i="1" s="1"/>
  <c r="I112" i="1"/>
  <c r="J111" i="1"/>
  <c r="K111" i="1" s="1"/>
  <c r="I111" i="1"/>
  <c r="J110" i="1"/>
  <c r="K110" i="1" s="1"/>
  <c r="I110" i="1"/>
  <c r="J109" i="1"/>
  <c r="K109" i="1" s="1"/>
  <c r="I109" i="1"/>
  <c r="J106" i="1"/>
  <c r="K106" i="1" s="1"/>
  <c r="I106" i="1"/>
  <c r="J105" i="1"/>
  <c r="K105" i="1" s="1"/>
  <c r="I105" i="1"/>
  <c r="J104" i="1"/>
  <c r="K104" i="1" s="1"/>
  <c r="I104" i="1"/>
  <c r="J103" i="1"/>
  <c r="K103" i="1" s="1"/>
  <c r="I103" i="1"/>
  <c r="J102" i="1"/>
  <c r="K102" i="1" s="1"/>
  <c r="I102" i="1"/>
  <c r="J100" i="1"/>
  <c r="K100" i="1" s="1"/>
  <c r="I100" i="1"/>
  <c r="J99" i="1"/>
  <c r="K99" i="1" s="1"/>
  <c r="I99" i="1"/>
  <c r="J98" i="1"/>
  <c r="K98" i="1" s="1"/>
  <c r="I98" i="1"/>
  <c r="J97" i="1"/>
  <c r="K97" i="1" s="1"/>
  <c r="I97" i="1"/>
  <c r="J96" i="1"/>
  <c r="K96" i="1" s="1"/>
  <c r="I96" i="1"/>
  <c r="J94" i="1"/>
  <c r="K94" i="1" s="1"/>
  <c r="I94" i="1"/>
  <c r="J93" i="1"/>
  <c r="K93" i="1" s="1"/>
  <c r="I93" i="1"/>
  <c r="J91" i="1"/>
  <c r="K91" i="1" s="1"/>
  <c r="I91" i="1"/>
  <c r="J90" i="1"/>
  <c r="K90" i="1" s="1"/>
  <c r="I90" i="1"/>
  <c r="J89" i="1"/>
  <c r="K89" i="1" s="1"/>
  <c r="I89" i="1"/>
  <c r="J88" i="1"/>
  <c r="K88" i="1" s="1"/>
  <c r="I88" i="1"/>
  <c r="J87" i="1"/>
  <c r="K87" i="1" s="1"/>
  <c r="I87" i="1"/>
  <c r="K85" i="1"/>
  <c r="J85" i="1"/>
  <c r="I85" i="1"/>
  <c r="J84" i="1"/>
  <c r="K84" i="1" s="1"/>
  <c r="I84" i="1"/>
  <c r="J83" i="1"/>
  <c r="K83" i="1" s="1"/>
  <c r="I83" i="1"/>
  <c r="K81" i="1"/>
  <c r="J81" i="1"/>
  <c r="I81" i="1"/>
  <c r="J80" i="1"/>
  <c r="K80" i="1" s="1"/>
  <c r="I80" i="1"/>
  <c r="J79" i="1"/>
  <c r="K79" i="1" s="1"/>
  <c r="I79" i="1"/>
  <c r="J78" i="1"/>
  <c r="K78" i="1" s="1"/>
  <c r="I78" i="1"/>
  <c r="H37" i="1"/>
  <c r="J233" i="1" l="1"/>
  <c r="M40" i="1" s="1"/>
  <c r="I504" i="1"/>
  <c r="H45" i="1" s="1"/>
  <c r="I160" i="1"/>
  <c r="H39" i="1" s="1"/>
  <c r="K114" i="1"/>
  <c r="L38" i="1" s="1"/>
  <c r="K233" i="1"/>
  <c r="L40" i="1" s="1"/>
  <c r="K241" i="1"/>
  <c r="K287" i="1" s="1"/>
  <c r="L41" i="1" s="1"/>
  <c r="J287" i="1"/>
  <c r="M41" i="1" s="1"/>
  <c r="I336" i="1"/>
  <c r="H42" i="1" s="1"/>
  <c r="J336" i="1"/>
  <c r="M42" i="1" s="1"/>
  <c r="I471" i="1"/>
  <c r="H44" i="1" s="1"/>
  <c r="K504" i="1"/>
  <c r="L45" i="1" s="1"/>
  <c r="K336" i="1"/>
  <c r="L42" i="1" s="1"/>
  <c r="I114" i="1"/>
  <c r="H38" i="1" s="1"/>
  <c r="K160" i="1"/>
  <c r="L39" i="1" s="1"/>
  <c r="J160" i="1"/>
  <c r="M39" i="1" s="1"/>
  <c r="I287" i="1"/>
  <c r="H41" i="1" s="1"/>
  <c r="I396" i="1"/>
  <c r="H43" i="1" s="1"/>
  <c r="J471" i="1"/>
  <c r="M44" i="1" s="1"/>
  <c r="K404" i="1"/>
  <c r="K471" i="1" s="1"/>
  <c r="L44" i="1" s="1"/>
  <c r="K396" i="1"/>
  <c r="L43" i="1" s="1"/>
  <c r="J504" i="1"/>
  <c r="M45" i="1" s="1"/>
  <c r="J114" i="1"/>
  <c r="M38" i="1" s="1"/>
  <c r="I233" i="1"/>
  <c r="H40" i="1" s="1"/>
  <c r="J396" i="1"/>
  <c r="M43" i="1" s="1"/>
  <c r="M46" i="1" l="1"/>
  <c r="L46" i="1"/>
  <c r="H46" i="1"/>
  <c r="M6" i="1" s="1"/>
</calcChain>
</file>

<file path=xl/comments1.xml><?xml version="1.0" encoding="utf-8"?>
<comments xmlns="http://schemas.openxmlformats.org/spreadsheetml/2006/main">
  <authors>
    <author>maggie</author>
    <author>Maggie</author>
    <author>Maggie Leslie</author>
  </authors>
  <commentList>
    <comment ref="C55" authorId="0" shapeId="0">
      <text>
        <r>
          <rPr>
            <b/>
            <sz val="9"/>
            <color indexed="81"/>
            <rFont val="Tahoma"/>
            <family val="2"/>
          </rPr>
          <t>All homes must meet this minimum requirement as approved by the RESNET Certified Rater and their provider agreement.  Sample testing may be allowed (using RESNET sampling protocol).</t>
        </r>
        <r>
          <rPr>
            <sz val="9"/>
            <color indexed="81"/>
            <rFont val="Tahoma"/>
            <family val="2"/>
          </rPr>
          <t xml:space="preserve">
</t>
        </r>
      </text>
    </comment>
    <comment ref="C56" authorId="0" shapeId="0">
      <text>
        <r>
          <rPr>
            <b/>
            <sz val="9"/>
            <color indexed="81"/>
            <rFont val="Tahoma"/>
            <family val="2"/>
          </rPr>
          <t>Meeting guidelines set forth by ENERGY STAR is acceptable</t>
        </r>
        <r>
          <rPr>
            <sz val="9"/>
            <color indexed="81"/>
            <rFont val="Tahoma"/>
            <family val="2"/>
          </rPr>
          <t xml:space="preserve">
</t>
        </r>
      </text>
    </comment>
    <comment ref="C57" authorId="1" shapeId="0">
      <text>
        <r>
          <rPr>
            <b/>
            <sz val="9"/>
            <color indexed="81"/>
            <rFont val="Tahoma"/>
            <family val="2"/>
          </rPr>
          <t>-- Design calculations shall reflect the actual home built including outdoor design temperatures,  orientation, number of bedrooms, conditioned floor area, window area, fenestration and insulation values, ventilation, presence of MERV6 or better filter, and indoor temperature setpoints = 70°F for heating; 75°F for cooling.  Infiltration value should be set to Average or tighter OR actual conditions
-- Other acceptable methods of calculation include ASHRAE 2009 Book of Fundamentals
-- Multi-speed or multi-stage equipment use Manual S Guidelines reference in Energy Star HVAC Design Report
-- The equipment oversizing limit should be based on the largest capacity of the unit.</t>
        </r>
        <r>
          <rPr>
            <sz val="9"/>
            <color indexed="81"/>
            <rFont val="Tahoma"/>
            <family val="2"/>
          </rPr>
          <t xml:space="preserve">
</t>
        </r>
      </text>
    </comment>
    <comment ref="C62" authorId="1" shapeId="0">
      <text>
        <r>
          <rPr>
            <b/>
            <sz val="9"/>
            <color indexed="81"/>
            <rFont val="Tahoma"/>
            <family val="2"/>
          </rPr>
          <t>-Consider adding a backdraft prevention damper to the outdoor combustion air supply duct</t>
        </r>
        <r>
          <rPr>
            <sz val="9"/>
            <color indexed="81"/>
            <rFont val="Tahoma"/>
            <family val="2"/>
          </rPr>
          <t xml:space="preserve">
-</t>
        </r>
        <r>
          <rPr>
            <b/>
            <sz val="9"/>
            <color indexed="81"/>
            <rFont val="Tahoma"/>
            <family val="2"/>
          </rPr>
          <t>Building Performance Institute’s (BPI’s) Combustion Safety Test Procedure for Vented Appliances or RESNET’s Guidelines for Combustion Appliance Testing &amp; Writing Work Scope Acceptable</t>
        </r>
      </text>
    </comment>
    <comment ref="C65" authorId="0" shapeId="0">
      <text>
        <r>
          <rPr>
            <b/>
            <sz val="9"/>
            <color indexed="81"/>
            <rFont val="Tahoma"/>
            <family val="2"/>
          </rPr>
          <t>A 3 or 4 in. diameter gas-tight vertical vent pipe, clearly labeled, shall be connected to an open T-fitting in the aggregate layer (or connected to geotextile drainage matting according to the manufacturer’s instructions) beneath the polyethylene sheeting, extending up through the conditioned spaces and terminating a minimum of 12 in. above the roof opening. For crawlspaces, install at least 5 ft. of horizontal perforated drain tile on either side of the T-fitting, attached to the vertical radon vent pipe beneath the sheeting and running parallel to the long dimension of the house.</t>
        </r>
        <r>
          <rPr>
            <sz val="9"/>
            <color indexed="81"/>
            <rFont val="Tahoma"/>
            <family val="2"/>
          </rPr>
          <t xml:space="preserve">
</t>
        </r>
        <r>
          <rPr>
            <b/>
            <sz val="9"/>
            <color indexed="81"/>
            <rFont val="Tahoma"/>
            <family val="2"/>
          </rPr>
          <t>Exemption: Homes on vented crawls can also perform a passive test.  Homes that are fully on stilts are exempt from the testing requirement.</t>
        </r>
        <r>
          <rPr>
            <sz val="9"/>
            <color indexed="81"/>
            <rFont val="Tahoma"/>
            <family val="2"/>
          </rPr>
          <t xml:space="preserve">
 </t>
        </r>
      </text>
    </comment>
    <comment ref="C68" authorId="1" shapeId="0">
      <text>
        <r>
          <rPr>
            <b/>
            <sz val="9"/>
            <color indexed="81"/>
            <rFont val="Tahoma"/>
            <family val="2"/>
          </rPr>
          <t>In jurisdictions where erosion control site plans are required, this is automatically met.</t>
        </r>
        <r>
          <rPr>
            <sz val="9"/>
            <color indexed="81"/>
            <rFont val="Tahoma"/>
            <family val="2"/>
          </rPr>
          <t xml:space="preserve">
</t>
        </r>
        <r>
          <rPr>
            <b/>
            <sz val="9"/>
            <color indexed="81"/>
            <rFont val="Tahoma"/>
            <family val="2"/>
          </rPr>
          <t>The plan should indicate and include, as applicable: areas where topsoil will be removed, where contours of slopes will be cleared or reshaped, the location and types of erosion control measures, the stormwater and sediment management systems, and a vegetative plan for temporary and permanent soil stabilization</t>
        </r>
      </text>
    </comment>
    <comment ref="C72" authorId="0" shapeId="0">
      <text>
        <r>
          <rPr>
            <b/>
            <sz val="9"/>
            <color indexed="81"/>
            <rFont val="Tahoma"/>
            <family val="2"/>
          </rPr>
          <t xml:space="preserve">A home that is HERS 55 or lower but does not meet all requirements in items b-c may provide an estimate and system design by Licensed Installer that will achieve a HERS 15 
</t>
        </r>
      </text>
    </comment>
    <comment ref="F87" authorId="2" shapeId="0">
      <text>
        <r>
          <rPr>
            <b/>
            <sz val="9"/>
            <color indexed="81"/>
            <rFont val="Tahoma"/>
            <family val="2"/>
          </rPr>
          <t>Can be applied to a lot or an entire development</t>
        </r>
        <r>
          <rPr>
            <sz val="9"/>
            <color indexed="81"/>
            <rFont val="Tahoma"/>
            <family val="2"/>
          </rPr>
          <t xml:space="preserve">
</t>
        </r>
      </text>
    </comment>
    <comment ref="F99" authorId="0" shapeId="0">
      <text>
        <r>
          <rPr>
            <b/>
            <sz val="9"/>
            <color indexed="81"/>
            <rFont val="Tahoma"/>
            <family val="2"/>
          </rPr>
          <t>Bike Lanes or Greenways that lead to the business district are acceptible</t>
        </r>
        <r>
          <rPr>
            <sz val="9"/>
            <color indexed="81"/>
            <rFont val="Tahoma"/>
            <family val="2"/>
          </rPr>
          <t xml:space="preserve">
</t>
        </r>
      </text>
    </comment>
    <comment ref="F106" authorId="0" shapeId="0">
      <text>
        <r>
          <rPr>
            <b/>
            <sz val="9"/>
            <color indexed="81"/>
            <rFont val="Tahoma"/>
            <family val="2"/>
          </rPr>
          <t>For Homes in Buncombe County:
Maximum Sales Price: 
Condo/Townhome $175,000
Single Family Site Built: $220,000</t>
        </r>
        <r>
          <rPr>
            <sz val="9"/>
            <color indexed="81"/>
            <rFont val="Tahoma"/>
            <family val="2"/>
          </rPr>
          <t xml:space="preserve">
</t>
        </r>
      </text>
    </comment>
    <comment ref="F112" authorId="0" shapeId="0">
      <text>
        <r>
          <rPr>
            <b/>
            <sz val="9"/>
            <color indexed="81"/>
            <rFont val="Tahoma"/>
            <family val="2"/>
          </rPr>
          <t>The food garden must have solar access and comprise at least 100 square feet for one home. 
For multi-family buildings or multi-home developments, the food garden must comprise at least:
100 square feet per home, if the density for the project is ≤ 20 units per acre;
80 square feet per home for 21-30 units/acre;
70 square feet per home, for 31-40 units/acre;
60 square feet per home, for &gt; 40 units/acre</t>
        </r>
        <r>
          <rPr>
            <sz val="9"/>
            <color indexed="81"/>
            <rFont val="Tahoma"/>
            <family val="2"/>
          </rPr>
          <t xml:space="preserve">
</t>
        </r>
      </text>
    </comment>
    <comment ref="F122" authorId="1" shapeId="0">
      <text>
        <r>
          <rPr>
            <b/>
            <sz val="9"/>
            <color indexed="81"/>
            <rFont val="Tahoma"/>
            <family val="2"/>
          </rPr>
          <t>No Mow Grass mixes must be approved on a case by case basis.</t>
        </r>
        <r>
          <rPr>
            <sz val="9"/>
            <color indexed="81"/>
            <rFont val="Tahoma"/>
            <family val="2"/>
          </rPr>
          <t xml:space="preserve">
</t>
        </r>
      </text>
    </comment>
    <comment ref="D172" authorId="0" shapeId="0">
      <text>
        <r>
          <rPr>
            <b/>
            <sz val="9"/>
            <color indexed="81"/>
            <rFont val="Tahoma"/>
            <family val="2"/>
          </rPr>
          <t>Note: if a home has only ONE foundation type AND qualifies for points in this section, an equal amount of points are automatically awarded as innovation points</t>
        </r>
      </text>
    </comment>
    <comment ref="F212" authorId="2" shapeId="0">
      <text>
        <r>
          <rPr>
            <b/>
            <sz val="9"/>
            <color indexed="81"/>
            <rFont val="Tahoma"/>
            <family val="2"/>
          </rPr>
          <t>Must be installed in the attic, facing into open space</t>
        </r>
        <r>
          <rPr>
            <sz val="9"/>
            <color indexed="81"/>
            <rFont val="Tahoma"/>
            <family val="2"/>
          </rPr>
          <t xml:space="preserve">
</t>
        </r>
      </text>
    </comment>
    <comment ref="F224" authorId="0" shapeId="0">
      <text>
        <r>
          <rPr>
            <b/>
            <sz val="9"/>
            <color indexed="81"/>
            <rFont val="Tahoma"/>
            <family val="2"/>
          </rPr>
          <t>Passive Solar Homes with high SHGC windows on the south side are eligible for these points if they meet the criteria on all other sides of the home and have proper shading/overhangs on all south facing windows</t>
        </r>
        <r>
          <rPr>
            <sz val="9"/>
            <color indexed="81"/>
            <rFont val="Tahoma"/>
            <family val="2"/>
          </rPr>
          <t xml:space="preserve">
</t>
        </r>
      </text>
    </comment>
    <comment ref="F229" authorId="0" shapeId="0">
      <text>
        <r>
          <rPr>
            <b/>
            <sz val="9"/>
            <color indexed="81"/>
            <rFont val="Tahoma"/>
            <family val="2"/>
          </rPr>
          <t>Pipes located in exterior walls and floors are considered to be in the unconditioned space</t>
        </r>
        <r>
          <rPr>
            <sz val="9"/>
            <color indexed="81"/>
            <rFont val="Tahoma"/>
            <family val="2"/>
          </rPr>
          <t xml:space="preserve">
</t>
        </r>
      </text>
    </comment>
    <comment ref="F230" authorId="0" shapeId="0">
      <text>
        <r>
          <rPr>
            <b/>
            <sz val="9"/>
            <color indexed="81"/>
            <rFont val="Tahoma"/>
            <family val="2"/>
          </rPr>
          <t>Pipes located in exterior walls and floors are considered to be in the unconditioned space</t>
        </r>
        <r>
          <rPr>
            <sz val="9"/>
            <color indexed="81"/>
            <rFont val="Tahoma"/>
            <family val="2"/>
          </rPr>
          <t xml:space="preserve">
</t>
        </r>
      </text>
    </comment>
    <comment ref="F231" authorId="2" shapeId="0">
      <text>
        <r>
          <rPr>
            <b/>
            <sz val="9"/>
            <color indexed="81"/>
            <rFont val="Tahoma"/>
            <family val="2"/>
          </rPr>
          <t>Includes all hot water pipes in conditioned and unconditioned spaces</t>
        </r>
        <r>
          <rPr>
            <sz val="9"/>
            <color indexed="81"/>
            <rFont val="Tahoma"/>
            <family val="2"/>
          </rPr>
          <t xml:space="preserve">
</t>
        </r>
      </text>
    </comment>
    <comment ref="F241" authorId="2" shapeId="0">
      <text>
        <r>
          <rPr>
            <b/>
            <sz val="9"/>
            <color indexed="81"/>
            <rFont val="Tahoma"/>
            <family val="2"/>
          </rPr>
          <t xml:space="preserve">- Mountain Region: 1'-8", Piedmont Region- 2'-0", Coastal: Region: 2'-4"  </t>
        </r>
        <r>
          <rPr>
            <sz val="9"/>
            <color indexed="81"/>
            <rFont val="Tahoma"/>
            <family val="2"/>
          </rPr>
          <t xml:space="preserve">
</t>
        </r>
        <r>
          <rPr>
            <b/>
            <sz val="9"/>
            <color indexed="81"/>
            <rFont val="Tahoma"/>
            <family val="2"/>
          </rPr>
          <t>- May include gutter as part of the overhang; long dimension of home faces within 15 degrees East or West of solar south</t>
        </r>
      </text>
    </comment>
    <comment ref="F261" authorId="2" shapeId="0">
      <text>
        <r>
          <rPr>
            <b/>
            <sz val="9"/>
            <color indexed="81"/>
            <rFont val="Tahoma"/>
            <family val="2"/>
          </rPr>
          <t>Provide 1 sq. in. of free area opening per 1 CFM of supply air</t>
        </r>
      </text>
    </comment>
    <comment ref="F263" authorId="2" shapeId="0">
      <text>
        <r>
          <rPr>
            <b/>
            <sz val="9"/>
            <color indexed="81"/>
            <rFont val="Tahoma"/>
            <family val="2"/>
          </rPr>
          <t>On High Speed, with respect to the main body of the home when all bedroom doors are closed and all air handlers are operating.</t>
        </r>
        <r>
          <rPr>
            <sz val="9"/>
            <color indexed="81"/>
            <rFont val="Tahoma"/>
            <family val="2"/>
          </rPr>
          <t xml:space="preserve">
</t>
        </r>
      </text>
    </comment>
    <comment ref="F306" authorId="0" shapeId="0">
      <text>
        <r>
          <rPr>
            <b/>
            <sz val="9"/>
            <color indexed="81"/>
            <rFont val="Tahoma"/>
            <family val="2"/>
          </rPr>
          <t xml:space="preserve">Compact Design Systems must meet all of the following:
</t>
        </r>
        <r>
          <rPr>
            <sz val="9"/>
            <color indexed="81"/>
            <rFont val="Tahoma"/>
            <family val="2"/>
          </rPr>
          <t>1) No branch line from the water heater to any fixture may exceed 20 feet in one story homes. Add 1x the ceiling height for 2 story homes and 2x the ceiling height in three or four story homes.</t>
        </r>
        <r>
          <rPr>
            <b/>
            <sz val="9"/>
            <color indexed="81"/>
            <rFont val="Tahoma"/>
            <family val="2"/>
          </rPr>
          <t xml:space="preserve">
Central Manifold Systems must meet all of the following:
</t>
        </r>
        <r>
          <rPr>
            <sz val="9"/>
            <color indexed="81"/>
            <rFont val="Tahoma"/>
            <family val="2"/>
          </rPr>
          <t>1) The central manifold trunk must be no more than 6 feet in length and insulated to at least R-4
2) No branch line from the central manifold to any fixtures may exceed 20 feet in one story homes, add 1x the ceiling height for 2 story homes and 2x the ceiling height in three or four story homes.
3) Branch lines from the manifold must be a maximum of 1/2 inch nominal diameter</t>
        </r>
        <r>
          <rPr>
            <b/>
            <sz val="9"/>
            <color indexed="81"/>
            <rFont val="Tahoma"/>
            <family val="2"/>
          </rPr>
          <t xml:space="preserve">
Structured Plumbing Systems must meet all of the following:
</t>
        </r>
        <r>
          <rPr>
            <sz val="9"/>
            <color indexed="81"/>
            <rFont val="Tahoma"/>
            <family val="2"/>
          </rPr>
          <t>1) The system must have a demand controlled circulation loop, that insulated to at least R-4
2) The total length of the circulation loop must be less than 40 linear feet of plumbing in one story homes, 2x the ceiling height for 2 story homes, add 4x the ceiling height in 3 or 4 story homes
3) Branch lines from the loop to each fixture must be less than or equal to 10 feet long and no more than 1/2 inch nominal diameter
4) The system must be designed with a push button control or occupancy sensor in each full bathroom and the kitchen with an automatic pump shut-off
Reference: LEED for Homes v 2008 Reference Guide</t>
        </r>
      </text>
    </comment>
    <comment ref="F328" authorId="0" shapeId="0">
      <text>
        <r>
          <rPr>
            <b/>
            <sz val="9"/>
            <color indexed="81"/>
            <rFont val="Tahoma"/>
            <family val="2"/>
          </rPr>
          <t>2.0 kW capacity beyond HERS 15</t>
        </r>
        <r>
          <rPr>
            <sz val="9"/>
            <color indexed="81"/>
            <rFont val="Tahoma"/>
            <family val="2"/>
          </rPr>
          <t xml:space="preserve">
</t>
        </r>
      </text>
    </comment>
    <comment ref="F334" authorId="1" shapeId="0">
      <text>
        <r>
          <rPr>
            <b/>
            <sz val="9"/>
            <color indexed="81"/>
            <rFont val="Tahoma"/>
            <family val="2"/>
          </rPr>
          <t xml:space="preserve">Level 2 Charging Station: 240V/40A service with dedicated circuit.  </t>
        </r>
      </text>
    </comment>
    <comment ref="F354" authorId="0" shapeId="0">
      <text>
        <r>
          <rPr>
            <b/>
            <sz val="9"/>
            <color indexed="81"/>
            <rFont val="Tahoma"/>
            <family val="2"/>
          </rPr>
          <t xml:space="preserve">A Distributed Ventilation system is either exhaust from every bathroom OR supply to every bedroom and main living space.  
An ERV that supplies air into the HVAC return is considered distributed if there is a return in every bedroom. 
NOTE: While fan-interlocked ERVS may also take this credit, this strategy is not recommended due to the energy penalty, and the HERS model must include the central air handler fan wattage as part of the ventilation energy use.  </t>
        </r>
      </text>
    </comment>
    <comment ref="F355" authorId="0" shapeId="0">
      <text>
        <r>
          <rPr>
            <b/>
            <sz val="9"/>
            <color indexed="81"/>
            <rFont val="Tahoma"/>
            <family val="2"/>
          </rPr>
          <t>A Balanced Ventilation System must have both supply and exhaust, measured to be within 20% of each other</t>
        </r>
        <r>
          <rPr>
            <sz val="9"/>
            <color indexed="81"/>
            <rFont val="Tahoma"/>
            <family val="2"/>
          </rPr>
          <t xml:space="preserve">
</t>
        </r>
      </text>
    </comment>
    <comment ref="F367" authorId="0" shapeId="0">
      <text>
        <r>
          <rPr>
            <b/>
            <sz val="9"/>
            <color indexed="81"/>
            <rFont val="Tahoma"/>
            <family val="2"/>
          </rPr>
          <t>Dehumidification system must have the capacity and design such that at least 90% of below grade area will maintain an interior relative humidity at or below 50% at 75 degrees Fahrenheit</t>
        </r>
      </text>
    </comment>
    <comment ref="F368" authorId="0" shapeId="0">
      <text>
        <r>
          <rPr>
            <b/>
            <sz val="9"/>
            <color indexed="81"/>
            <rFont val="Tahoma"/>
            <family val="2"/>
          </rPr>
          <t>Dehumidification system shall be installed to remove moisture from at least 90% of conditioned areas and be designed to maintain interior relative humidity at or below 50% at 75 degrees Fahrenheit.</t>
        </r>
        <r>
          <rPr>
            <sz val="9"/>
            <color indexed="81"/>
            <rFont val="Tahoma"/>
            <family val="2"/>
          </rPr>
          <t xml:space="preserve">
</t>
        </r>
      </text>
    </comment>
    <comment ref="F379" authorId="2" shapeId="0">
      <text>
        <r>
          <rPr>
            <b/>
            <sz val="9"/>
            <color indexed="81"/>
            <rFont val="Tahoma"/>
            <family val="2"/>
          </rPr>
          <t>Products that achieve credit in this credit should also take credit for CARB 2 Compliance in the item above</t>
        </r>
        <r>
          <rPr>
            <sz val="9"/>
            <color indexed="81"/>
            <rFont val="Tahoma"/>
            <family val="2"/>
          </rPr>
          <t xml:space="preserve">
</t>
        </r>
      </text>
    </comment>
    <comment ref="F394" authorId="2" shapeId="0">
      <text>
        <r>
          <rPr>
            <b/>
            <sz val="9"/>
            <color indexed="81"/>
            <rFont val="Tahoma"/>
            <family val="2"/>
          </rPr>
          <t>-For 48 total hours with windows open and run a fan and/or HVAC Fans and Exhaust fans continuously at max setting.  48 Hours can be non-consecutive.</t>
        </r>
        <r>
          <rPr>
            <sz val="9"/>
            <color indexed="81"/>
            <rFont val="Tahoma"/>
            <family val="2"/>
          </rPr>
          <t xml:space="preserve">
</t>
        </r>
      </text>
    </comment>
    <comment ref="F404" authorId="0" shapeId="0">
      <text>
        <r>
          <rPr>
            <b/>
            <sz val="9"/>
            <color indexed="81"/>
            <rFont val="Tahoma"/>
            <family val="2"/>
          </rPr>
          <t>Investigate and document local options for recycling  and waste diversion</t>
        </r>
        <r>
          <rPr>
            <sz val="9"/>
            <color indexed="81"/>
            <rFont val="Tahoma"/>
            <family val="2"/>
          </rPr>
          <t xml:space="preserve">
</t>
        </r>
      </text>
    </comment>
    <comment ref="F408" authorId="0" shapeId="0">
      <text>
        <r>
          <rPr>
            <b/>
            <sz val="9"/>
            <color indexed="81"/>
            <rFont val="Tahoma"/>
            <family val="2"/>
          </rPr>
          <t>Locate the cutting area for cutting lumber and wood panel products in one area.  Store cutoffs and panel pieces with other similar sized cuttings for ease of use when small pieces are needed.  The goal is to use leftover pieces in lieu of full sized lumber when appropriate.</t>
        </r>
        <r>
          <rPr>
            <sz val="9"/>
            <color indexed="81"/>
            <rFont val="Tahoma"/>
            <family val="2"/>
          </rPr>
          <t xml:space="preserve">
</t>
        </r>
      </text>
    </comment>
    <comment ref="F409" authorId="0" shapeId="0">
      <text>
        <r>
          <rPr>
            <b/>
            <sz val="9"/>
            <color indexed="81"/>
            <rFont val="Tahoma"/>
            <family val="2"/>
          </rPr>
          <t>Locate the cutting area for cutting lumber and wood panel products in one area.  Store cutoffs and panel pieces with other similar sized cuttings for ease of use when small pieces are needed.  The goal is to use leftover pieces in lieu of full sized lumber when appropriate.</t>
        </r>
        <r>
          <rPr>
            <sz val="9"/>
            <color indexed="81"/>
            <rFont val="Tahoma"/>
            <family val="2"/>
          </rPr>
          <t xml:space="preserve">
</t>
        </r>
      </text>
    </comment>
    <comment ref="F411" authorId="0" shapeId="0">
      <text>
        <r>
          <rPr>
            <b/>
            <sz val="9"/>
            <color indexed="81"/>
            <rFont val="Tahoma"/>
            <family val="2"/>
          </rPr>
          <t>A capillary break shall be installed between a concrete foundation wall and the sill plate. The capillary break should be a sill gasket, EPDM-type rubber, or other suitable membrane that can prevent bulk moisture from reaching the framing by way of capillary action.
Decks are excluded from this requirement.</t>
        </r>
        <r>
          <rPr>
            <sz val="9"/>
            <color indexed="81"/>
            <rFont val="Tahoma"/>
            <family val="2"/>
          </rPr>
          <t xml:space="preserve">
</t>
        </r>
      </text>
    </comment>
    <comment ref="F413" authorId="0" shapeId="0">
      <text>
        <r>
          <rPr>
            <b/>
            <sz val="9"/>
            <color indexed="81"/>
            <rFont val="Tahoma"/>
            <family val="2"/>
          </rPr>
          <t xml:space="preserve">All below grade walls shall be damp-proofed and feature a drainage plane material on the exterior of the wall that channels water down to the drain tile. Drainage plane materials include special drainage mats, high-density fiberglass insulation products, and washed gravel. </t>
        </r>
        <r>
          <rPr>
            <sz val="9"/>
            <color indexed="81"/>
            <rFont val="Tahoma"/>
            <family val="2"/>
          </rPr>
          <t xml:space="preserve">
</t>
        </r>
      </text>
    </comment>
    <comment ref="F414" authorId="0" shapeId="0">
      <text>
        <r>
          <rPr>
            <b/>
            <sz val="9"/>
            <color indexed="81"/>
            <rFont val="Tahoma"/>
            <family val="2"/>
          </rPr>
          <t xml:space="preserve">A continuous foundation drain, flush with the bottom of the footing and covered with silt
protection fabric, gravel, or both, shall be installed. All footing drain lines shall be connected away and downhill from the foundation. </t>
        </r>
        <r>
          <rPr>
            <sz val="9"/>
            <color indexed="81"/>
            <rFont val="Tahoma"/>
            <family val="2"/>
          </rPr>
          <t xml:space="preserve">
</t>
        </r>
      </text>
    </comment>
    <comment ref="F415" authorId="0" shapeId="0">
      <text>
        <r>
          <rPr>
            <b/>
            <sz val="9"/>
            <color indexed="81"/>
            <rFont val="Tahoma"/>
            <family val="2"/>
          </rPr>
          <t>Install drip edge below flashing.  Metal drip edge supports shingles which extend beyond the fascia, particularly over gutters.  As with all roofing components, care should be taken to install metal drip edge using storm resistance techniques recommended for the local wind zone.</t>
        </r>
        <r>
          <rPr>
            <sz val="9"/>
            <color indexed="81"/>
            <rFont val="Tahoma"/>
            <family val="2"/>
          </rPr>
          <t xml:space="preserve">
</t>
        </r>
      </text>
    </comment>
    <comment ref="F418" authorId="0" shapeId="0">
      <text>
        <r>
          <rPr>
            <b/>
            <sz val="9"/>
            <color indexed="81"/>
            <rFont val="Tahoma"/>
            <family val="2"/>
          </rPr>
          <t>Overhang must provide a projection factor of at least 0.375. The Projection Factor is the ratio of the overhang depth (A)  to the overhang height (B) above the door threshold.</t>
        </r>
        <r>
          <rPr>
            <sz val="9"/>
            <color indexed="81"/>
            <rFont val="Tahoma"/>
            <family val="2"/>
          </rPr>
          <t xml:space="preserve">
</t>
        </r>
      </text>
    </comment>
    <comment ref="F427" authorId="0" shapeId="0">
      <text>
        <r>
          <rPr>
            <b/>
            <sz val="9"/>
            <color indexed="81"/>
            <rFont val="Tahoma"/>
            <family val="2"/>
          </rPr>
          <t>All cut or unprimed sides of painted or stained exterior trim shall be primed prior to installation.  Pre-primed product does not need to be re-primed, as long as no cut has been made.  This includes the ends, the top and bottom edges and the front and back face.  Separate incompatible trim products as required by manufacturer for corrosion resistance.</t>
        </r>
        <r>
          <rPr>
            <sz val="9"/>
            <color indexed="81"/>
            <rFont val="Tahoma"/>
            <family val="2"/>
          </rPr>
          <t xml:space="preserve">
</t>
        </r>
      </text>
    </comment>
    <comment ref="F430" authorId="0" shapeId="0">
      <text>
        <r>
          <rPr>
            <b/>
            <sz val="9"/>
            <color indexed="81"/>
            <rFont val="Tahoma"/>
            <family val="2"/>
          </rPr>
          <t xml:space="preserve">Structural beams and/or headers (doors, windows, framed openings, etc.) shall be manufactured from non-solid sawn wood, such as laminated wood.
Finger-jointed material is lumber that is made of off-cuts from manufacturing processes; it is then finger jointed and glued together to make usable lengths of lumber. Finger-jointed lumber may only be used in manufacturer approved applications; vertical stud use is the typical approved application.                                                                                                                                        Engineered lumber and components shall meet or exceed the performance of solid lumber products that they replace. Resource conserving, smaller trees are used to manufacture the products and there is little or no waste involved in the production and/or end use of the products.  </t>
        </r>
        <r>
          <rPr>
            <sz val="9"/>
            <color indexed="81"/>
            <rFont val="Tahoma"/>
            <family val="2"/>
          </rPr>
          <t xml:space="preserve">
</t>
        </r>
      </text>
    </comment>
    <comment ref="F437" authorId="0" shapeId="0">
      <text>
        <r>
          <rPr>
            <b/>
            <sz val="9"/>
            <color indexed="81"/>
            <rFont val="Tahoma"/>
            <family val="2"/>
          </rPr>
          <t>Unless otherwise specified:
A material must make up 90% of the component
Local Production=extracted, processed and manufactured within 500 miles of the home
Recycled Content=25% Post-Consumer or 50% Pre-Consumer</t>
        </r>
      </text>
    </comment>
    <comment ref="F438" authorId="0" shapeId="0">
      <text>
        <r>
          <rPr>
            <b/>
            <sz val="9"/>
            <color indexed="81"/>
            <rFont val="Tahoma"/>
            <family val="2"/>
          </rPr>
          <t>Points only available if concrete is 25% or greater fly ash (Points are available for Locally Manufactured under "flooring" ("n" or "o") below if the concrete is the finished floor material)</t>
        </r>
      </text>
    </comment>
    <comment ref="F456" authorId="0" shapeId="0">
      <text>
        <r>
          <rPr>
            <b/>
            <sz val="9"/>
            <color indexed="81"/>
            <rFont val="Tahoma"/>
            <family val="2"/>
          </rPr>
          <t xml:space="preserve">Lauan is a tropical hardwood native to endangered rainforests. </t>
        </r>
        <r>
          <rPr>
            <sz val="9"/>
            <color indexed="81"/>
            <rFont val="Tahoma"/>
            <family val="2"/>
          </rPr>
          <t xml:space="preserve">
</t>
        </r>
      </text>
    </comment>
    <comment ref="F459" authorId="0" shapeId="0">
      <text>
        <r>
          <rPr>
            <b/>
            <sz val="9"/>
            <color indexed="81"/>
            <rFont val="Tahoma"/>
            <family val="2"/>
          </rPr>
          <t>Wider doors allow for easier access to main rooms and provide a turning space in hallways.  Rooms considered habitable include bedrooms, bathrooms, living, dining and kitchen spaces, at minimum.  Closets, mechanical rooms, pantries and other accessory rooms are encouraged to have wide doors but are not required.</t>
        </r>
        <r>
          <rPr>
            <sz val="9"/>
            <color indexed="81"/>
            <rFont val="Tahoma"/>
            <family val="2"/>
          </rPr>
          <t xml:space="preserve">
</t>
        </r>
      </text>
    </comment>
    <comment ref="F460" authorId="0" shapeId="0">
      <text>
        <r>
          <rPr>
            <b/>
            <sz val="9"/>
            <color indexed="81"/>
            <rFont val="Tahoma"/>
            <family val="2"/>
          </rPr>
          <t xml:space="preserve">The bathroom door must be at least 34" wide.  Use broad blocking (sheet goods) rated for moisture installations in walls around the toilet, tub, and shower for custom placement and relocation of grab bars.  Inform the homeowner of the location of sheet good blocking for future accessory installation. </t>
        </r>
        <r>
          <rPr>
            <sz val="9"/>
            <color indexed="81"/>
            <rFont val="Tahoma"/>
            <family val="2"/>
          </rPr>
          <t xml:space="preserve">
</t>
        </r>
      </text>
    </comment>
    <comment ref="F461" authorId="0" shapeId="0">
      <text>
        <r>
          <rPr>
            <b/>
            <sz val="9"/>
            <color indexed="81"/>
            <rFont val="Tahoma"/>
            <family val="2"/>
          </rPr>
          <t xml:space="preserve">Pantries with height adjustable shelving can provide easily accessible storage space. They can be a walk-in unit or a reach-in unit with storage shelving on the doors. Shallow shelves keep items within easy reach. 
Retractable doors can be used to conceal knee space. Special hardware allows the door to be pushed back under the counter after opening. </t>
        </r>
        <r>
          <rPr>
            <sz val="9"/>
            <color indexed="81"/>
            <rFont val="Tahoma"/>
            <family val="2"/>
          </rPr>
          <t xml:space="preserve">
</t>
        </r>
      </text>
    </comment>
    <comment ref="F462" authorId="0" shapeId="0">
      <text>
        <r>
          <rPr>
            <b/>
            <sz val="9"/>
            <color indexed="81"/>
            <rFont val="Tahoma"/>
            <family val="2"/>
          </rPr>
          <t xml:space="preserve">Pantries with height adjustable shelving can provide easily accessible storage space. They can be a walk-in unit or a reach-in unit with storage shelving on the doors. Shallow shelves keep items within easy reach. 
Retractable doors can be used to conceal knee space. Special hardware allows the door to be pushed back under the counter after opening. </t>
        </r>
        <r>
          <rPr>
            <sz val="9"/>
            <color indexed="81"/>
            <rFont val="Tahoma"/>
            <family val="2"/>
          </rPr>
          <t xml:space="preserve">
</t>
        </r>
      </text>
    </comment>
    <comment ref="F464" authorId="0" shapeId="0">
      <text>
        <r>
          <rPr>
            <b/>
            <sz val="9"/>
            <color indexed="81"/>
            <rFont val="Tahoma"/>
            <family val="2"/>
          </rPr>
          <t>Adjustable closet systems, including adjustable shelves and rods, can put clothing within reach for people of all abilities, and make closets more handicap accessible. Install hooks at usable heights for hanging belts, scarves, and other accessories. Include roll-under space if needed for wheelchairs.</t>
        </r>
        <r>
          <rPr>
            <sz val="9"/>
            <color indexed="81"/>
            <rFont val="Tahoma"/>
            <family val="2"/>
          </rPr>
          <t xml:space="preserve">
</t>
        </r>
      </text>
    </comment>
    <comment ref="F466" authorId="0" shapeId="0">
      <text>
        <r>
          <rPr>
            <b/>
            <sz val="9"/>
            <color indexed="81"/>
            <rFont val="Tahoma"/>
            <family val="2"/>
          </rPr>
          <t xml:space="preserve">Lever handles and open-loop handles are designed for easy gripping. </t>
        </r>
        <r>
          <rPr>
            <sz val="9"/>
            <color indexed="81"/>
            <rFont val="Tahoma"/>
            <family val="2"/>
          </rPr>
          <t xml:space="preserve">
</t>
        </r>
      </text>
    </comment>
    <comment ref="F467" authorId="0" shapeId="0">
      <text>
        <r>
          <rPr>
            <b/>
            <sz val="9"/>
            <color indexed="81"/>
            <rFont val="Tahoma"/>
            <family val="2"/>
          </rPr>
          <t>The top of the electrical panel should be no more than 54" above the floor, and located with a minimum of 30" x 40" clear floor space in front to allow for maneuverability and easy reach for those in wheelchairs.</t>
        </r>
        <r>
          <rPr>
            <sz val="9"/>
            <color indexed="81"/>
            <rFont val="Tahoma"/>
            <family val="2"/>
          </rPr>
          <t xml:space="preserve">
</t>
        </r>
      </text>
    </comment>
    <comment ref="F488" authorId="0" shapeId="0">
      <text>
        <r>
          <rPr>
            <b/>
            <sz val="9"/>
            <color indexed="81"/>
            <rFont val="Tahoma"/>
            <family val="2"/>
          </rPr>
          <t>Kitchen recycling centers are modified kitchen cabinets or other systems that neatly conceal recycling bins.</t>
        </r>
        <r>
          <rPr>
            <sz val="9"/>
            <color indexed="81"/>
            <rFont val="Tahoma"/>
            <family val="2"/>
          </rPr>
          <t xml:space="preserve">
</t>
        </r>
      </text>
    </comment>
    <comment ref="F493" authorId="0" shapeId="0">
      <text>
        <r>
          <rPr>
            <b/>
            <sz val="9"/>
            <color indexed="81"/>
            <rFont val="Tahoma"/>
            <family val="2"/>
          </rPr>
          <t>Contact the GBNC Program Manager for access to logos, brochures and yard signs</t>
        </r>
        <r>
          <rPr>
            <sz val="9"/>
            <color indexed="81"/>
            <rFont val="Tahoma"/>
            <family val="2"/>
          </rPr>
          <t xml:space="preserve">
</t>
        </r>
      </text>
    </comment>
    <comment ref="F498" authorId="0" shapeId="0">
      <text>
        <r>
          <rPr>
            <b/>
            <sz val="9"/>
            <color indexed="81"/>
            <rFont val="Tahoma"/>
            <family val="2"/>
          </rPr>
          <t xml:space="preserve">Online articles may be acceptable on a case by case basis.  </t>
        </r>
        <r>
          <rPr>
            <sz val="9"/>
            <color indexed="81"/>
            <rFont val="Tahoma"/>
            <family val="2"/>
          </rPr>
          <t xml:space="preserve">
</t>
        </r>
      </text>
    </comment>
  </commentList>
</comments>
</file>

<file path=xl/sharedStrings.xml><?xml version="1.0" encoding="utf-8"?>
<sst xmlns="http://schemas.openxmlformats.org/spreadsheetml/2006/main" count="1143" uniqueCount="720">
  <si>
    <t>GREEN BUILT</t>
  </si>
  <si>
    <t>NORTH CAROLINA</t>
  </si>
  <si>
    <t>A certification program of the Western North Carolina Green Building Council</t>
  </si>
  <si>
    <t xml:space="preserve">Builder Name/Company:  </t>
  </si>
  <si>
    <t xml:space="preserve">Sq. Ft. (conditioned):
       </t>
  </si>
  <si>
    <t xml:space="preserve">NC Climate Zone (3-5):
</t>
  </si>
  <si>
    <t xml:space="preserve">Project Address: </t>
  </si>
  <si>
    <t>Score …………….</t>
  </si>
  <si>
    <t>Full Name/Company of each individual taking responsibility for specific checklist items:</t>
  </si>
  <si>
    <t xml:space="preserve">Date of Final Walkthrough: </t>
  </si>
  <si>
    <t xml:space="preserve"> </t>
  </si>
  <si>
    <r>
      <t>For full item and documentation descriptions, item intents, and additional item information please refer to
the</t>
    </r>
    <r>
      <rPr>
        <b/>
        <sz val="14"/>
        <color indexed="9"/>
        <rFont val="Arial"/>
        <family val="2"/>
      </rPr>
      <t xml:space="preserve"> Reference Manual</t>
    </r>
    <r>
      <rPr>
        <b/>
        <sz val="11"/>
        <color indexed="9"/>
        <rFont val="Arial"/>
        <family val="2"/>
      </rPr>
      <t xml:space="preserve"> (available online at www.wncgbc.org)</t>
    </r>
  </si>
  <si>
    <t>USE OF THIS CHECKLIST</t>
  </si>
  <si>
    <t>A.</t>
  </si>
  <si>
    <r>
      <t>This Green Built North Carolina Checklist contains the following: 
•  Pages 1-2 explain the use of this checklist, and contains the PROJECT SCORE CARD 
•  Pages 2-3 lists the Prerequisites (</t>
    </r>
    <r>
      <rPr>
        <u/>
        <sz val="10"/>
        <rFont val="Arial"/>
        <family val="2"/>
      </rPr>
      <t>mandatory items</t>
    </r>
    <r>
      <rPr>
        <sz val="10"/>
        <rFont val="Arial"/>
        <family val="2"/>
      </rPr>
      <t>) required for certification.  
•  Pages 3-11 include the Opportunities (</t>
    </r>
    <r>
      <rPr>
        <u/>
        <sz val="10"/>
        <rFont val="Arial"/>
        <family val="2"/>
      </rPr>
      <t>optional items</t>
    </r>
    <r>
      <rPr>
        <sz val="10"/>
        <rFont val="Arial"/>
        <family val="2"/>
      </rPr>
      <t xml:space="preserve">) and their documentation requirements. </t>
    </r>
  </si>
  <si>
    <t>B.</t>
  </si>
  <si>
    <r>
      <rPr>
        <b/>
        <sz val="10"/>
        <rFont val="Arial"/>
        <family val="2"/>
      </rPr>
      <t>Columns for the Project use</t>
    </r>
    <r>
      <rPr>
        <sz val="10"/>
        <rFont val="Arial"/>
        <family val="2"/>
      </rPr>
      <t xml:space="preserve"> (pages 4 - 10) - Begin by selecting which opportunities the project will fulfill to achieve certification. To mark these opportunities, the User should enter “</t>
    </r>
    <r>
      <rPr>
        <b/>
        <sz val="10"/>
        <rFont val="Arial"/>
        <family val="2"/>
      </rPr>
      <t>Y</t>
    </r>
    <r>
      <rPr>
        <sz val="10"/>
        <rFont val="Arial"/>
        <family val="2"/>
      </rPr>
      <t xml:space="preserve">" (for </t>
    </r>
    <r>
      <rPr>
        <b/>
        <sz val="10"/>
        <rFont val="Arial"/>
        <family val="2"/>
      </rPr>
      <t>Y</t>
    </r>
    <r>
      <rPr>
        <sz val="10"/>
        <rFont val="Arial"/>
        <family val="2"/>
      </rPr>
      <t xml:space="preserve">es) in the </t>
    </r>
    <r>
      <rPr>
        <b/>
        <sz val="10"/>
        <rFont val="Arial"/>
        <family val="2"/>
      </rPr>
      <t>Y</t>
    </r>
    <r>
      <rPr>
        <sz val="10"/>
        <rFont val="Arial"/>
        <family val="2"/>
      </rPr>
      <t xml:space="preserve"> column, or "</t>
    </r>
    <r>
      <rPr>
        <b/>
        <sz val="10"/>
        <rFont val="Arial"/>
        <family val="2"/>
      </rPr>
      <t>M</t>
    </r>
    <r>
      <rPr>
        <sz val="10"/>
        <rFont val="Arial"/>
        <family val="2"/>
      </rPr>
      <t xml:space="preserve">" (for </t>
    </r>
    <r>
      <rPr>
        <b/>
        <sz val="10"/>
        <rFont val="Arial"/>
        <family val="2"/>
      </rPr>
      <t>M</t>
    </r>
    <r>
      <rPr>
        <sz val="10"/>
        <rFont val="Arial"/>
        <family val="2"/>
      </rPr>
      <t xml:space="preserve">aybe) in the </t>
    </r>
    <r>
      <rPr>
        <b/>
        <sz val="10"/>
        <rFont val="Arial"/>
        <family val="2"/>
      </rPr>
      <t>M</t>
    </r>
    <r>
      <rPr>
        <sz val="10"/>
        <rFont val="Arial"/>
        <family val="2"/>
      </rPr>
      <t xml:space="preserve"> column.  “</t>
    </r>
    <r>
      <rPr>
        <b/>
        <sz val="10"/>
        <rFont val="Arial"/>
        <family val="2"/>
      </rPr>
      <t>Y</t>
    </r>
    <r>
      <rPr>
        <sz val="10"/>
        <rFont val="Arial"/>
        <family val="2"/>
      </rPr>
      <t>” is used for items that will be completed for the project, and “</t>
    </r>
    <r>
      <rPr>
        <b/>
        <sz val="10"/>
        <rFont val="Arial"/>
        <family val="2"/>
      </rPr>
      <t>M</t>
    </r>
    <r>
      <rPr>
        <sz val="10"/>
        <rFont val="Arial"/>
        <family val="2"/>
      </rPr>
      <t>” is used for items that are under consideration by the project team.  Items not being considered may be left blank.  It is important that the User select enough "</t>
    </r>
    <r>
      <rPr>
        <b/>
        <sz val="10"/>
        <rFont val="Arial"/>
        <family val="2"/>
      </rPr>
      <t>Y</t>
    </r>
    <r>
      <rPr>
        <sz val="10"/>
        <rFont val="Arial"/>
        <family val="2"/>
      </rPr>
      <t xml:space="preserve">" items in each Opportunities Section (ex: "Site Opportunities") to meet the minimum number of points for that section.  The </t>
    </r>
    <r>
      <rPr>
        <b/>
        <sz val="10"/>
        <rFont val="Arial"/>
        <family val="2"/>
      </rPr>
      <t xml:space="preserve">P and N </t>
    </r>
    <r>
      <rPr>
        <sz val="10"/>
        <rFont val="Arial"/>
        <family val="2"/>
      </rPr>
      <t>columns are for rater use only (see D below).</t>
    </r>
  </si>
  <si>
    <t>C.</t>
  </si>
  <si>
    <r>
      <rPr>
        <b/>
        <sz val="10"/>
        <rFont val="Arial"/>
        <family val="2"/>
      </rPr>
      <t>PROJECT SCORE CARD</t>
    </r>
    <r>
      <rPr>
        <sz val="10"/>
        <rFont val="Arial"/>
        <family val="2"/>
      </rPr>
      <t xml:space="preserve"> (page 2) - The User can use the PROJECT SCORE CARD to track the point totals for the project.  The PROJECT SCORE CARD automatically tallies the points of the opportunities that are complete, or marked with a "</t>
    </r>
    <r>
      <rPr>
        <b/>
        <sz val="10"/>
        <rFont val="Arial"/>
        <family val="2"/>
      </rPr>
      <t>Y</t>
    </r>
    <r>
      <rPr>
        <sz val="10"/>
        <rFont val="Arial"/>
        <family val="2"/>
      </rPr>
      <t>" or "</t>
    </r>
    <r>
      <rPr>
        <b/>
        <sz val="10"/>
        <rFont val="Arial"/>
        <family val="2"/>
      </rPr>
      <t>M</t>
    </r>
    <r>
      <rPr>
        <sz val="10"/>
        <rFont val="Arial"/>
        <family val="2"/>
      </rPr>
      <t>."</t>
    </r>
  </si>
  <si>
    <t>D.</t>
  </si>
  <si>
    <r>
      <rPr>
        <b/>
        <sz val="10"/>
        <rFont val="Arial"/>
        <family val="2"/>
      </rPr>
      <t xml:space="preserve">Columns for the approved Rater </t>
    </r>
    <r>
      <rPr>
        <sz val="10"/>
        <rFont val="Arial"/>
        <family val="2"/>
      </rPr>
      <t>(pages 4 - 19) - the Rater completes his/her review of the project by entering “</t>
    </r>
    <r>
      <rPr>
        <b/>
        <sz val="10"/>
        <rFont val="Arial"/>
        <family val="2"/>
      </rPr>
      <t>P</t>
    </r>
    <r>
      <rPr>
        <sz val="10"/>
        <rFont val="Arial"/>
        <family val="2"/>
      </rPr>
      <t xml:space="preserve">” (for </t>
    </r>
    <r>
      <rPr>
        <b/>
        <sz val="10"/>
        <rFont val="Arial"/>
        <family val="2"/>
      </rPr>
      <t>P</t>
    </r>
    <r>
      <rPr>
        <sz val="10"/>
        <rFont val="Arial"/>
        <family val="2"/>
      </rPr>
      <t xml:space="preserve">assing) in the </t>
    </r>
    <r>
      <rPr>
        <b/>
        <sz val="10"/>
        <rFont val="Arial"/>
        <family val="2"/>
      </rPr>
      <t>P</t>
    </r>
    <r>
      <rPr>
        <sz val="10"/>
        <rFont val="Arial"/>
        <family val="2"/>
      </rPr>
      <t xml:space="preserve"> column, or “</t>
    </r>
    <r>
      <rPr>
        <b/>
        <sz val="10"/>
        <rFont val="Arial"/>
        <family val="2"/>
      </rPr>
      <t>N</t>
    </r>
    <r>
      <rPr>
        <sz val="10"/>
        <rFont val="Arial"/>
        <family val="2"/>
      </rPr>
      <t xml:space="preserve">” (for </t>
    </r>
    <r>
      <rPr>
        <b/>
        <sz val="10"/>
        <rFont val="Arial"/>
        <family val="2"/>
      </rPr>
      <t>N</t>
    </r>
    <r>
      <rPr>
        <sz val="10"/>
        <rFont val="Arial"/>
        <family val="2"/>
      </rPr>
      <t xml:space="preserve">ot passing) in the </t>
    </r>
    <r>
      <rPr>
        <b/>
        <sz val="10"/>
        <rFont val="Arial"/>
        <family val="2"/>
      </rPr>
      <t>N</t>
    </r>
    <r>
      <rPr>
        <sz val="10"/>
        <rFont val="Arial"/>
        <family val="2"/>
      </rPr>
      <t xml:space="preserve"> column. The </t>
    </r>
    <r>
      <rPr>
        <b/>
        <sz val="10"/>
        <rFont val="Arial"/>
        <family val="2"/>
      </rPr>
      <t xml:space="preserve">Notes / Dates / Initials </t>
    </r>
    <r>
      <rPr>
        <sz val="10"/>
        <rFont val="Arial"/>
        <family val="2"/>
      </rPr>
      <t xml:space="preserve"> column is used for Rater sign-off, and details related to that opportunity. </t>
    </r>
  </si>
  <si>
    <t>Feel free to ask for clarification at any time.  We are here to help you achieve a Green Built Home!</t>
  </si>
  <si>
    <r>
      <t xml:space="preserve">To contact the Green Built North Carolina Program you can email:   </t>
    </r>
    <r>
      <rPr>
        <b/>
        <i/>
        <sz val="10"/>
        <rFont val="Arial"/>
        <family val="2"/>
      </rPr>
      <t>GreenBuiltNC@wncgbc.org</t>
    </r>
  </si>
  <si>
    <t>DOCUMENTATION REQUIRED TO RECEIVE CREDIT FOR CHECKLIST ITEMS</t>
  </si>
  <si>
    <t>1.</t>
  </si>
  <si>
    <t>Basic Information</t>
  </si>
  <si>
    <t>a.</t>
  </si>
  <si>
    <r>
      <t xml:space="preserve">Documentation </t>
    </r>
    <r>
      <rPr>
        <sz val="10"/>
        <rFont val="Arial"/>
        <family val="2"/>
      </rPr>
      <t xml:space="preserve">should be submitted to the </t>
    </r>
    <r>
      <rPr>
        <b/>
        <sz val="10"/>
        <rFont val="Arial"/>
        <family val="2"/>
      </rPr>
      <t xml:space="preserve">RATER </t>
    </r>
    <r>
      <rPr>
        <sz val="10"/>
        <rFont val="Arial"/>
        <family val="2"/>
      </rPr>
      <t>(described in item 3 below).</t>
    </r>
    <r>
      <rPr>
        <u/>
        <sz val="10"/>
        <rFont val="Arial"/>
        <family val="2"/>
      </rPr>
      <t/>
    </r>
  </si>
  <si>
    <t>b.</t>
  </si>
  <si>
    <t>All documentation should be provided in electronic format unless approved by Green Built NC staff.</t>
  </si>
  <si>
    <t>2.</t>
  </si>
  <si>
    <t>Specific Types of Documentation - Descriptions</t>
  </si>
  <si>
    <r>
      <t>Providing a</t>
    </r>
    <r>
      <rPr>
        <b/>
        <sz val="10"/>
        <rFont val="Arial"/>
        <family val="2"/>
      </rPr>
      <t xml:space="preserve"> "Signature" </t>
    </r>
    <r>
      <rPr>
        <sz val="10"/>
        <rFont val="Arial"/>
        <family val="2"/>
      </rPr>
      <t xml:space="preserve">by a Responsible Party as documentation for a checklist item indicates that the party whose initials appear in the notes column, and whose corresponding full name is listed on page 1, is accepting responsibility that the item has been completed in full and that all reasonable care has been taken to meet the stated intent of that checklist item. The Responsible Party has verbally verified to the Rater that the checklist item has been completed.  </t>
    </r>
    <r>
      <rPr>
        <u/>
        <sz val="10"/>
        <rFont val="Arial"/>
        <family val="2"/>
      </rPr>
      <t>Photographic documentation will be accepted for signature items if the photo clearly indicates item implementation / completion</t>
    </r>
    <r>
      <rPr>
        <sz val="10"/>
        <rFont val="Arial"/>
        <family val="2"/>
      </rPr>
      <t>.</t>
    </r>
  </si>
  <si>
    <r>
      <t>An</t>
    </r>
    <r>
      <rPr>
        <b/>
        <sz val="10"/>
        <rFont val="Arial"/>
        <family val="2"/>
      </rPr>
      <t xml:space="preserve"> "Inspection"</t>
    </r>
    <r>
      <rPr>
        <sz val="10"/>
        <rFont val="Arial"/>
        <family val="2"/>
      </rPr>
      <t xml:space="preserve"> indicates that the item has been verified by the Rater. Completed checklists require the signature (or initials) of the Rater next to each item requiring an inspection. </t>
    </r>
    <r>
      <rPr>
        <b/>
        <sz val="10"/>
        <rFont val="Arial"/>
        <family val="2"/>
      </rPr>
      <t xml:space="preserve"> Photographic documentation</t>
    </r>
    <r>
      <rPr>
        <sz val="10"/>
        <rFont val="Arial"/>
        <family val="2"/>
      </rPr>
      <t xml:space="preserve"> will be accepted for inspection items at the discretion of the Rater if the photo clearly indicates item implementation / completion .</t>
    </r>
  </si>
  <si>
    <t>3.</t>
  </si>
  <si>
    <r>
      <rPr>
        <b/>
        <sz val="10"/>
        <rFont val="Arial"/>
        <family val="2"/>
      </rPr>
      <t>Raters</t>
    </r>
    <r>
      <rPr>
        <sz val="10"/>
        <rFont val="Arial"/>
        <family val="2"/>
      </rPr>
      <t xml:space="preserve"> are pre-authorized individuals that provide the required third party inspections on registered Green Built NC Homes. Raters submit the Checklist and requested documentation to the WNCGBC once they have verified that a house has met all of the requirements for receiving a certificate from the Green Built NC program.  For a list of Raters, contact the WNCGBC or visit </t>
    </r>
    <r>
      <rPr>
        <u/>
        <sz val="10"/>
        <rFont val="Arial"/>
        <family val="2"/>
      </rPr>
      <t>www.greenbuiltnc.org</t>
    </r>
    <r>
      <rPr>
        <sz val="10"/>
        <rFont val="Arial"/>
        <family val="2"/>
      </rPr>
      <t xml:space="preserve">. </t>
    </r>
  </si>
  <si>
    <t>4.</t>
  </si>
  <si>
    <r>
      <rPr>
        <b/>
        <sz val="10"/>
        <rFont val="Arial"/>
        <family val="2"/>
      </rPr>
      <t>Disclaimer:</t>
    </r>
    <r>
      <rPr>
        <sz val="10"/>
        <rFont val="Arial"/>
        <family val="2"/>
      </rPr>
      <t xml:space="preserve">  The Green Built NC program, its representatives, and approved Raters (see item 2b above) are only responsible for verifying Checklist requirements have been implemented.  Verification </t>
    </r>
    <r>
      <rPr>
        <b/>
        <sz val="10"/>
        <rFont val="Arial"/>
        <family val="2"/>
      </rPr>
      <t>should not be considered a warranty</t>
    </r>
    <r>
      <rPr>
        <sz val="10"/>
        <rFont val="Arial"/>
        <family val="2"/>
      </rPr>
      <t xml:space="preserve"> (express or implied) as to the quality or appropriateness of the selected feature or installation.</t>
    </r>
  </si>
  <si>
    <t>5.</t>
  </si>
  <si>
    <r>
      <rPr>
        <sz val="10"/>
        <rFont val="Arial"/>
        <family val="2"/>
      </rPr>
      <t>All</t>
    </r>
    <r>
      <rPr>
        <b/>
        <sz val="10"/>
        <rFont val="Arial"/>
        <family val="2"/>
      </rPr>
      <t xml:space="preserve"> final measurements and calculations </t>
    </r>
    <r>
      <rPr>
        <sz val="10"/>
        <rFont val="Arial"/>
        <family val="2"/>
      </rPr>
      <t xml:space="preserve">are subject to a 2% deviation allowance (5% for Blower Door and Duct Blaster measurements). </t>
    </r>
  </si>
  <si>
    <t xml:space="preserve">Notes:  </t>
  </si>
  <si>
    <t>PROJECT SCORE CARD</t>
  </si>
  <si>
    <t>Completed Items</t>
  </si>
  <si>
    <r>
      <rPr>
        <b/>
        <sz val="10"/>
        <color indexed="9"/>
        <rFont val="Arial"/>
        <family val="2"/>
      </rPr>
      <t>Yes (</t>
    </r>
    <r>
      <rPr>
        <sz val="10"/>
        <color indexed="9"/>
        <rFont val="Arial"/>
        <family val="2"/>
      </rPr>
      <t>"</t>
    </r>
    <r>
      <rPr>
        <b/>
        <sz val="10"/>
        <color indexed="9"/>
        <rFont val="Arial"/>
        <family val="2"/>
      </rPr>
      <t>Y</t>
    </r>
    <r>
      <rPr>
        <sz val="10"/>
        <color indexed="9"/>
        <rFont val="Arial"/>
        <family val="2"/>
      </rPr>
      <t>"</t>
    </r>
    <r>
      <rPr>
        <b/>
        <sz val="10"/>
        <color indexed="9"/>
        <rFont val="Arial"/>
        <family val="2"/>
      </rPr>
      <t>) Items -</t>
    </r>
    <r>
      <rPr>
        <sz val="10"/>
        <color indexed="9"/>
        <rFont val="Arial"/>
        <family val="2"/>
      </rPr>
      <t xml:space="preserve">
Does </t>
    </r>
    <r>
      <rPr>
        <b/>
        <sz val="10"/>
        <color indexed="9"/>
        <rFont val="Arial"/>
        <family val="2"/>
      </rPr>
      <t>NOT</t>
    </r>
    <r>
      <rPr>
        <sz val="10"/>
        <color indexed="9"/>
        <rFont val="Arial"/>
        <family val="2"/>
      </rPr>
      <t xml:space="preserve"> include </t>
    </r>
    <r>
      <rPr>
        <u/>
        <sz val="10"/>
        <color indexed="9"/>
        <rFont val="Arial"/>
        <family val="2"/>
      </rPr>
      <t>Maybe</t>
    </r>
    <r>
      <rPr>
        <sz val="10"/>
        <color indexed="9"/>
        <rFont val="Arial"/>
        <family val="2"/>
      </rPr>
      <t xml:space="preserve"> ("M") items</t>
    </r>
  </si>
  <si>
    <r>
      <t xml:space="preserve">Yes ("Y") Items - PLUS
 </t>
    </r>
    <r>
      <rPr>
        <u/>
        <sz val="10"/>
        <rFont val="Arial"/>
        <family val="2"/>
      </rPr>
      <t>Maybe</t>
    </r>
    <r>
      <rPr>
        <sz val="10"/>
        <rFont val="Arial"/>
        <family val="2"/>
      </rPr>
      <t xml:space="preserve"> ("M" ) Items</t>
    </r>
  </si>
  <si>
    <t>Prerequisites</t>
  </si>
  <si>
    <t>n/a</t>
  </si>
  <si>
    <r>
      <t>Site</t>
    </r>
    <r>
      <rPr>
        <b/>
        <u/>
        <sz val="9"/>
        <rFont val="Arial"/>
        <family val="2"/>
      </rPr>
      <t xml:space="preserve"> (8 pts)</t>
    </r>
  </si>
  <si>
    <r>
      <t>Water</t>
    </r>
    <r>
      <rPr>
        <b/>
        <u/>
        <sz val="9"/>
        <rFont val="Arial"/>
        <family val="2"/>
      </rPr>
      <t xml:space="preserve"> (6 pts)</t>
    </r>
  </si>
  <si>
    <r>
      <t>Energy:  Building Envelope</t>
    </r>
    <r>
      <rPr>
        <b/>
        <u/>
        <sz val="9"/>
        <rFont val="Arial"/>
        <family val="2"/>
      </rPr>
      <t xml:space="preserve"> (9 pts)</t>
    </r>
  </si>
  <si>
    <r>
      <t>Energy:  Heating and Cooling Systems</t>
    </r>
    <r>
      <rPr>
        <b/>
        <u/>
        <sz val="10"/>
        <rFont val="Arial"/>
        <family val="2"/>
      </rPr>
      <t xml:space="preserve"> </t>
    </r>
    <r>
      <rPr>
        <b/>
        <u/>
        <sz val="9"/>
        <rFont val="Arial"/>
        <family val="2"/>
      </rPr>
      <t>(10 pts)</t>
    </r>
  </si>
  <si>
    <r>
      <t>Energy:  Appliances, Lighting, and Renewables</t>
    </r>
    <r>
      <rPr>
        <b/>
        <u/>
        <sz val="9"/>
        <rFont val="Arial"/>
        <family val="2"/>
      </rPr>
      <t xml:space="preserve"> (3 pts)</t>
    </r>
  </si>
  <si>
    <r>
      <t>Indoor Air Quality</t>
    </r>
    <r>
      <rPr>
        <b/>
        <u/>
        <sz val="9"/>
        <rFont val="Arial"/>
        <family val="2"/>
      </rPr>
      <t xml:space="preserve"> (9 pts)</t>
    </r>
  </si>
  <si>
    <r>
      <t>Materials</t>
    </r>
    <r>
      <rPr>
        <b/>
        <u/>
        <sz val="9"/>
        <rFont val="Arial"/>
        <family val="2"/>
      </rPr>
      <t xml:space="preserve"> (15 pts)</t>
    </r>
  </si>
  <si>
    <r>
      <t>Bonus</t>
    </r>
    <r>
      <rPr>
        <b/>
        <u/>
        <sz val="9"/>
        <rFont val="Arial"/>
        <family val="2"/>
      </rPr>
      <t xml:space="preserve"> (1 pt)</t>
    </r>
  </si>
  <si>
    <t>Total Overall Score for Home</t>
  </si>
  <si>
    <r>
      <t xml:space="preserve">Minimum total points needed to become a Green Built North Carolina Home is </t>
    </r>
    <r>
      <rPr>
        <sz val="14"/>
        <color indexed="8"/>
        <rFont val="Arial"/>
        <family val="2"/>
      </rPr>
      <t>75</t>
    </r>
  </si>
  <si>
    <t>Enter "P" next to each Prerequisite that has "Passed" (Approved Raters Only)</t>
  </si>
  <si>
    <r>
      <t>Prerequisites</t>
    </r>
    <r>
      <rPr>
        <b/>
        <sz val="12"/>
        <color indexed="9"/>
        <rFont val="Arial"/>
        <family val="2"/>
      </rPr>
      <t xml:space="preserve"> (Required)</t>
    </r>
  </si>
  <si>
    <t>Points</t>
  </si>
  <si>
    <t>Documentation</t>
  </si>
  <si>
    <t xml:space="preserve">Notes / Dates / Initials    </t>
  </si>
  <si>
    <t>Comply with all federal, state and local government requirements including but not limited to: NC Building Code, NC Energy Code, local development regulations and other local regulations.</t>
  </si>
  <si>
    <t xml:space="preserve">Required </t>
  </si>
  <si>
    <t>Copy of Certificate of Occupancy (CO);
Evidence of Permanent Power</t>
  </si>
  <si>
    <t>Energy Code Resources and Details from NC Energy Star</t>
  </si>
  <si>
    <t>Home meets ENERGY STAR V3 or NC HERO Code with HERS rating</t>
  </si>
  <si>
    <t>ENERGY STAR cert or NC HERO Code Compliance Report AND HERS Cert</t>
  </si>
  <si>
    <t>NC HERO CODE</t>
  </si>
  <si>
    <t>Perform a blower door test and meet minimum standard of 0.35 CFM50/sf of a building envelope's surface area.</t>
  </si>
  <si>
    <t>Blower door test results</t>
  </si>
  <si>
    <t>Explanation of a Blower door test</t>
  </si>
  <si>
    <t>Inspection and results</t>
  </si>
  <si>
    <t>Air Distribution System Installation DOE Facsheet</t>
  </si>
  <si>
    <t>All space heating and cooling equipment sized according to ANSI/ACCA Manual J 8th edition, Room by Room Calculations. The total cooling capacity of each cooling system must be 95-125% of the Manual J cooling load (or meet energy star oversizing limits).</t>
  </si>
  <si>
    <t xml:space="preserve">Copy of calculations </t>
  </si>
  <si>
    <t>Right Sized Heating and Cooling Equipment DOE Factsheet</t>
  </si>
  <si>
    <t>Energy Star HVAC Design Report</t>
  </si>
  <si>
    <t>Install an ASHRAE 62.2 2010 or 2013 compliant mechanical ventilation system</t>
  </si>
  <si>
    <t>Inspection,
Documentation of flow rate and fresh air delivery schedule</t>
  </si>
  <si>
    <t>Whole House Ventilation System DOE Factsheet</t>
  </si>
  <si>
    <t xml:space="preserve">Install exhaust fans vented to the outside rated with the following ASHRAE 62.2 compliant flow rates:
•  Baths with showers exhaust 50 CFM, minimum. Bath fans must be ENERGY STAR Labeled.
•  Kitchen exhaust 100 CFM, minimum (400 CFM Maximum or pass backdraft potential test). </t>
  </si>
  <si>
    <t>Inspection and rated flow</t>
  </si>
  <si>
    <t xml:space="preserve">Any home with combustion appliances including water heaters, furnaces or appliances:
 • Carbon monoxide (CO) detectors must be installed, one per floor 
•  All gas equipment is sealed combustion, power vented, or located outside the conditioned space (including sealed crawl space). No unvented combustion equipment. (ovens and ranges excluded)
</t>
  </si>
  <si>
    <t xml:space="preserve">Inspection and Signature </t>
  </si>
  <si>
    <t>Building Science Corp Factsheet on Combustion Safety</t>
  </si>
  <si>
    <t xml:space="preserve">Any home with a fireplace (gas or wood burning):
 • Carbon monoxide (CO) detectors must be installed, one in room with fireplaces and one per floor 
 • Gas and wood-burning fireplaces must have a dedicated outdoor combustion air supply able to withstand flame exposure. Unvented fireplaces are not permitted.
 • Gas fireplaces must have doors or a solid glass enclosure.  Manual dampers on gas fireplaces are not permitted
 </t>
  </si>
  <si>
    <t>Air in attached garage separated from conditioned air.
•  Provide air barrier between conditioned living space and garage; including weatherstripping at all penetrations, sealed drywall joints, and other measures as necessary. 
•  Air Handlers may not be installed in a garage.</t>
  </si>
  <si>
    <t>Inspection</t>
  </si>
  <si>
    <t>UL Listed CO Detectors</t>
  </si>
  <si>
    <r>
      <t>Install window and door flashings at all openings as recommended by the window</t>
    </r>
    <r>
      <rPr>
        <sz val="9.5"/>
        <rFont val="Arial"/>
        <family val="2"/>
      </rPr>
      <t>/door manufacturer in conjunction with recommendations by th</t>
    </r>
    <r>
      <rPr>
        <sz val="9.5"/>
        <color indexed="8"/>
        <rFont val="Arial"/>
        <family val="2"/>
      </rPr>
      <t xml:space="preserve">e weather resistant barrier manufacturer. </t>
    </r>
  </si>
  <si>
    <t>Inspection or Signature</t>
  </si>
  <si>
    <t>Garage to house wall details</t>
  </si>
  <si>
    <t>Inspection OR Copy of test results as applicable</t>
  </si>
  <si>
    <t>EPA's Guide to Building Radon Out</t>
  </si>
  <si>
    <t>List of Radon Measurement Professionals in NC</t>
  </si>
  <si>
    <t xml:space="preserve">
EPA's Indoor Air Plus Guidelines:
</t>
  </si>
  <si>
    <t>Develop and implement an erosion control site plan</t>
  </si>
  <si>
    <t>Copy of plan, Inspection</t>
  </si>
  <si>
    <t>NC DENR Guidelines for Erosion and Sediment Control</t>
  </si>
  <si>
    <t xml:space="preserve">
Sample Erosion Control Plan</t>
  </si>
  <si>
    <t>No "Rank 1" invasive species introduced into the landscape</t>
  </si>
  <si>
    <t>List of Invasive Species</t>
  </si>
  <si>
    <t>FOR NET ZERO CERTIFICATION ONLY: HERS 15 or lower for Net Zero Certification</t>
  </si>
  <si>
    <t>Enter "Y" (for Yes) or "M" (for Maybe) in the appropriate column; items not attempted can be left blank</t>
  </si>
  <si>
    <r>
      <t xml:space="preserve"> Site Opportunities </t>
    </r>
    <r>
      <rPr>
        <b/>
        <sz val="12"/>
        <color indexed="9"/>
        <rFont val="Arial"/>
        <family val="2"/>
      </rPr>
      <t xml:space="preserve"> </t>
    </r>
    <r>
      <rPr>
        <b/>
        <sz val="11"/>
        <color indexed="9"/>
        <rFont val="Arial"/>
        <family val="2"/>
      </rPr>
      <t>(minimum 8 points)</t>
    </r>
  </si>
  <si>
    <t>Pts</t>
  </si>
  <si>
    <t>Score</t>
  </si>
  <si>
    <t xml:space="preserve">Documentation </t>
  </si>
  <si>
    <t xml:space="preserve">Notes / Dates / Initials   </t>
  </si>
  <si>
    <t>P</t>
  </si>
  <si>
    <t>N</t>
  </si>
  <si>
    <t>Y</t>
  </si>
  <si>
    <t>M</t>
  </si>
  <si>
    <t>Pass</t>
  </si>
  <si>
    <t>Y/M</t>
  </si>
  <si>
    <t>Site Disturbance</t>
  </si>
  <si>
    <t>Install permanent stormwater controls such as rain gardens, bio-retention basins and/or infiltration strips to reduce storm water impacts</t>
  </si>
  <si>
    <t xml:space="preserve">Inspection </t>
  </si>
  <si>
    <t>NC DENR Guidelines for Stormwater</t>
  </si>
  <si>
    <t>Use permeable materials for 50% of walkways and patios</t>
  </si>
  <si>
    <t>NCSU Raingarden Info</t>
  </si>
  <si>
    <t>Use permeable materials for driveways (except for required curb cut)</t>
  </si>
  <si>
    <t>Riverlinks WaterRich Program</t>
  </si>
  <si>
    <t xml:space="preserve">Vegetated roof system to reduce impervious surface
</t>
  </si>
  <si>
    <t>1-10</t>
  </si>
  <si>
    <t>Stormwater Best Mgmnt Practives, Pavers overview</t>
  </si>
  <si>
    <t>Percentage of roof area (1 point per 10%)</t>
  </si>
  <si>
    <t>Overview of Permeable Pavers by the City of Seattle</t>
  </si>
  <si>
    <t>Remove existing invasive plant species from the landscape</t>
  </si>
  <si>
    <t>Signature, list of species</t>
  </si>
  <si>
    <t>Greenroofs</t>
  </si>
  <si>
    <t>Develop and implement a tree preservation plan</t>
  </si>
  <si>
    <t>Inspection, Copy of Plan</t>
  </si>
  <si>
    <t xml:space="preserve">Fence individual trees at drip line
</t>
  </si>
  <si>
    <t>1-5</t>
  </si>
  <si>
    <t>Number of trees (1 point per tree, max 5)</t>
  </si>
  <si>
    <t xml:space="preserve">Leave &gt;25% of trees and natural features on site undisturbed during construction </t>
  </si>
  <si>
    <r>
      <t xml:space="preserve">Inspection </t>
    </r>
    <r>
      <rPr>
        <u/>
        <sz val="9"/>
        <rFont val="Arial"/>
        <family val="2"/>
      </rPr>
      <t/>
    </r>
  </si>
  <si>
    <t>Tree planting (minimum 12 trees per acre of developed land)</t>
  </si>
  <si>
    <t>Inspection or Photo</t>
  </si>
  <si>
    <t>Protecting Trees During Construction</t>
  </si>
  <si>
    <t>80% of stumps and limbs ground for mulch</t>
  </si>
  <si>
    <r>
      <t xml:space="preserve">Signature </t>
    </r>
    <r>
      <rPr>
        <u/>
        <sz val="9"/>
        <rFont val="Arial"/>
        <family val="2"/>
      </rPr>
      <t/>
    </r>
  </si>
  <si>
    <t xml:space="preserve">80% of cleared logs milled </t>
  </si>
  <si>
    <t>Signature and name of fuel provider</t>
  </si>
  <si>
    <t>Find a Biodiesel Station</t>
  </si>
  <si>
    <t>Location</t>
  </si>
  <si>
    <t>Biodiesel Benefits and Considerations</t>
  </si>
  <si>
    <t>Do not build within 100 ft. of any water body (including wetlands)</t>
  </si>
  <si>
    <t>Do not build at or below the 100 year floodplain elevation</t>
  </si>
  <si>
    <t>Copy of floodplain map</t>
  </si>
  <si>
    <t>FEMA Floodplain Maps</t>
  </si>
  <si>
    <t>Home located close to business district. (Choose ONE):</t>
  </si>
  <si>
    <t>Inspection, Walk Score</t>
  </si>
  <si>
    <t>a</t>
  </si>
  <si>
    <t xml:space="preserve">  Walk Score greater &gt; 30</t>
  </si>
  <si>
    <t>b</t>
  </si>
  <si>
    <t xml:space="preserve">  Walk Score greater &gt; 50</t>
  </si>
  <si>
    <t>Calculate your Walk Score</t>
  </si>
  <si>
    <t>c</t>
  </si>
  <si>
    <t xml:space="preserve">  Walk Score greater &gt; 70</t>
  </si>
  <si>
    <t>Bike path within 1 mile</t>
  </si>
  <si>
    <t>Bus access within 1/2 mile of home</t>
  </si>
  <si>
    <t>Compact Development (Choose ONE):</t>
  </si>
  <si>
    <t>Inspection,
Other info on request</t>
  </si>
  <si>
    <t xml:space="preserve">  Build on site within 1/2 mile of existing water and sewer infrastructure</t>
  </si>
  <si>
    <t xml:space="preserve">  Build on infill site</t>
  </si>
  <si>
    <t xml:space="preserve">  Build home on .15 acre (max.); or build in development
  with density of 6 or more homes per acre</t>
  </si>
  <si>
    <t>d</t>
  </si>
  <si>
    <t xml:space="preserve">  Build home on .10 acre (max.); or build in development
  with density of 10 or more homes per acre</t>
  </si>
  <si>
    <t>House meets local affordable or workforce housing guidelines</t>
  </si>
  <si>
    <t>Signature</t>
  </si>
  <si>
    <t xml:space="preserve">Buncombe County Workforce Housing </t>
  </si>
  <si>
    <t>Landscaping</t>
  </si>
  <si>
    <t>Landscaping techniques that utilize native and/or edible plants (Choose ONE):</t>
  </si>
  <si>
    <t>Signature, list of species on request</t>
  </si>
  <si>
    <t xml:space="preserve">  in at least 50% of the disturbed, non-paved area</t>
  </si>
  <si>
    <t>Native Plants</t>
  </si>
  <si>
    <t xml:space="preserve">  in at least 75% of the disturbed, non-paved area</t>
  </si>
  <si>
    <t>Edible Landscaping</t>
  </si>
  <si>
    <t xml:space="preserve">  Landscape designed by certified Permaculturist</t>
  </si>
  <si>
    <t>Permaculture</t>
  </si>
  <si>
    <t>A minimum of 100 sq ft of raised garden beds</t>
  </si>
  <si>
    <t>Innovation Points - Builder submits specifications for innovative products or design (max. 7 innovation pts awarded per category)</t>
  </si>
  <si>
    <t>enter pts</t>
  </si>
  <si>
    <t>Letter template</t>
  </si>
  <si>
    <t>Subtotal for Site section (min 8 pts)----------------------------------------</t>
  </si>
  <si>
    <r>
      <t xml:space="preserve"> Water Opportunities </t>
    </r>
    <r>
      <rPr>
        <b/>
        <sz val="12"/>
        <color indexed="9"/>
        <rFont val="Arial"/>
        <family val="2"/>
      </rPr>
      <t>(minimum 6 points)</t>
    </r>
  </si>
  <si>
    <t>Notes / Dates / Initials</t>
  </si>
  <si>
    <t>Outdoor</t>
  </si>
  <si>
    <t xml:space="preserve">Drought Resistant Landscaping Techniques include xeriscaping, mulched areas, forest, meadow, no-mow grass and/or drought tolerant plants (excludes conventional turf). 
(1 point per 10 percent of site)
</t>
  </si>
  <si>
    <t>EPA WaterSense Smart Outdoor Practices</t>
  </si>
  <si>
    <t>Percent Drought Resistant Landscape</t>
  </si>
  <si>
    <t>Rainwater harvesting (Choose ONE):</t>
  </si>
  <si>
    <t xml:space="preserve">  ≥ 50 gallons </t>
  </si>
  <si>
    <t xml:space="preserve">  ≥ 150 gallons</t>
  </si>
  <si>
    <t>NCSU info on Rainwater Harvesting</t>
  </si>
  <si>
    <r>
      <rPr>
        <sz val="10"/>
        <rFont val="Calibri"/>
        <family val="2"/>
      </rPr>
      <t xml:space="preserve">  ≥</t>
    </r>
    <r>
      <rPr>
        <sz val="10"/>
        <rFont val="Arial"/>
        <family val="2"/>
      </rPr>
      <t xml:space="preserve"> 500 gallons</t>
    </r>
  </si>
  <si>
    <t xml:space="preserve">  ≥ 1500 gallons </t>
  </si>
  <si>
    <t>e</t>
  </si>
  <si>
    <t xml:space="preserve">  ≥ 1500 gallons for outdoor and indoor water use</t>
  </si>
  <si>
    <t>Reuse of greywater (Choose ONE):</t>
  </si>
  <si>
    <t xml:space="preserve">   outdoor use only</t>
  </si>
  <si>
    <t>Plumb with Greywater</t>
  </si>
  <si>
    <t xml:space="preserve">   indoor use for toilet flushing</t>
  </si>
  <si>
    <t>Irrigation system is zoned separately for turf and bedding areas</t>
  </si>
  <si>
    <t>Irrigation system includes a soil moisture or rain sensor, or other irrigation efficiency device</t>
  </si>
  <si>
    <t>Indoor</t>
  </si>
  <si>
    <t>Low flow kitchen faucet (Choose ONE):</t>
  </si>
  <si>
    <t>EPA's Water Sense program and resources for indoor/outdoor water use</t>
  </si>
  <si>
    <t xml:space="preserve">  ≤ 2.0 gpm flow rate</t>
  </si>
  <si>
    <t xml:space="preserve">  ≤ 1.5 gpm flow rate</t>
  </si>
  <si>
    <t>Low flow lavatory faucets (Choose ONE):</t>
  </si>
  <si>
    <t xml:space="preserve">  WaterSense labeled or 1.5 gpm flow rate</t>
  </si>
  <si>
    <t xml:space="preserve"> &lt; 1.5 gpm flow rate</t>
  </si>
  <si>
    <t>Low flow showerheads (Choose ONE):</t>
  </si>
  <si>
    <t xml:space="preserve">  ≤ 1.75 gpm flow rate</t>
  </si>
  <si>
    <t>High efficiency toilets (Up to 4 points):</t>
  </si>
  <si>
    <t>WaterSense labeled /1.28 gpf (1 pt per toilet, max. 2)</t>
  </si>
  <si>
    <t># of Toilets</t>
  </si>
  <si>
    <t>1-2</t>
  </si>
  <si>
    <t>Dual flush: 1.6/0.8 - 1.1 gpf (2 pts per toilet, max. 4)</t>
  </si>
  <si>
    <t xml:space="preserve"> # of Toilets</t>
  </si>
  <si>
    <t>2-4</t>
  </si>
  <si>
    <t>Toilets with UNAR MaP rating of 1000 grams per flush (1 pt per toilet, max. 2)</t>
  </si>
  <si>
    <t>Inspection, make and model #</t>
  </si>
  <si>
    <t>Explanation of UNAR MaP from the Alliance for Water Efficiency</t>
  </si>
  <si>
    <t>Composting toilet</t>
  </si>
  <si>
    <t>Clothes washer is energy and water efficient (Choose ONE):</t>
  </si>
  <si>
    <t>List of ENERGY STAR Qualified Products</t>
  </si>
  <si>
    <t xml:space="preserve">  ENERGY STAR Labeled</t>
  </si>
  <si>
    <t xml:space="preserve">  ENERGY STAR Labeled with iMEF&gt;2.4  and iWF&lt;3.7</t>
  </si>
  <si>
    <t>Dishwasher is energy and water efficient (Choose ONE):</t>
  </si>
  <si>
    <t xml:space="preserve">  ENERGY STAR labeled</t>
  </si>
  <si>
    <t xml:space="preserve">  ENERGY STAR Labeled and uses less than 3.5 gallons/cycle</t>
  </si>
  <si>
    <t>Subtotal for Water section (min 6 pts) ---------------------------------</t>
  </si>
  <si>
    <r>
      <t xml:space="preserve">Building Envelope </t>
    </r>
    <r>
      <rPr>
        <b/>
        <sz val="12"/>
        <color indexed="9"/>
        <rFont val="Arial"/>
        <family val="2"/>
      </rPr>
      <t>(minimum 9 points)</t>
    </r>
  </si>
  <si>
    <t xml:space="preserve">Notes / Dates / Initials </t>
  </si>
  <si>
    <t xml:space="preserve">Home HERS Index ≤ 76   (1 to 38 points)
1 point is awarded for every 2 HERS points decrease in the HERS Index, beginning with 1 point for a HERS Index of 76. </t>
  </si>
  <si>
    <t>1-38</t>
  </si>
  <si>
    <t>Confirmed HERS Certificate</t>
  </si>
  <si>
    <t>What is the HERS Index? By RESNET</t>
  </si>
  <si>
    <t>HERS Index</t>
  </si>
  <si>
    <t>Energy Use Guarantee program:  Examples include, but are not limited to System Vision and Duke Energy Progress</t>
  </si>
  <si>
    <t>Copy of enrollment confirmation or Rater Signature</t>
  </si>
  <si>
    <t>Duke Progress New Home Program</t>
  </si>
  <si>
    <t>Blower door test performed with following minimum standards met (Choose ONE):</t>
  </si>
  <si>
    <t xml:space="preserve">  Minimum standard of 0.25 CFM50/sf of surface area</t>
  </si>
  <si>
    <t xml:space="preserve">  Minimum standard of 0.15 CFM50/sf of surface area </t>
  </si>
  <si>
    <t xml:space="preserve">  Minimum standard of 0.10 CFM50/sf of surface area </t>
  </si>
  <si>
    <t xml:space="preserve">Slab on Grade </t>
  </si>
  <si>
    <t>Vertical edge insulation (Choose ONE)</t>
  </si>
  <si>
    <t>Building America Slab Insulation Details</t>
  </si>
  <si>
    <t xml:space="preserve">  Zone3=R-5, Zone4/5=R-10</t>
  </si>
  <si>
    <t>Slab Insulation DOE Fact Sheet</t>
  </si>
  <si>
    <t xml:space="preserve">  Zone3=R-10, Zone4/5=R-15</t>
  </si>
  <si>
    <t>Building Science Corp: Slab Insulation</t>
  </si>
  <si>
    <t>Insulation under entire slab (Zone3=R-5, Zone4/5=R-10)</t>
  </si>
  <si>
    <t>Code approved detail eliminating 2" termite view strip</t>
  </si>
  <si>
    <t>Basement with Insulated walls</t>
  </si>
  <si>
    <t>Floor to ceiling insulation (Choose ONE)</t>
  </si>
  <si>
    <t xml:space="preserve">  R-11 continuous or R-15 cavity</t>
  </si>
  <si>
    <t xml:space="preserve">  R-15 continuous or R-19 cavity</t>
  </si>
  <si>
    <t>Rim joist insulated with spray foam or equivalent</t>
  </si>
  <si>
    <t>Crawlspace with Insulated walls</t>
  </si>
  <si>
    <t>Advanced Energy-Closed Crawlspaces Design Guide</t>
  </si>
  <si>
    <t>Wall insulation (Choose ONE)</t>
  </si>
  <si>
    <t>Advanced Energy- Closed Crawlspace Quick Reference</t>
  </si>
  <si>
    <t xml:space="preserve">  R-10 continuous or R-13 cavity</t>
  </si>
  <si>
    <t xml:space="preserve">  R-12 continuous or R-15 cavity</t>
  </si>
  <si>
    <t>Crawlspace Insulation DOE Factsheet</t>
  </si>
  <si>
    <t>Basement, Crawlspace, or Cantilevers with Floor Insulation</t>
  </si>
  <si>
    <t>Floor insulation (Choose ONE)</t>
  </si>
  <si>
    <t xml:space="preserve">  R-19 insulation with air barrier on all six sides (or spray foam)</t>
  </si>
  <si>
    <t>ENERGY STAR Insulation Fact Sheet</t>
  </si>
  <si>
    <t xml:space="preserve">  R-30 insulation in contact with subfloor above</t>
  </si>
  <si>
    <t xml:space="preserve">  R-30 insulation with air barrier on all six sides (or spray foam)</t>
  </si>
  <si>
    <t>Wall Systems - Limit ONE per home</t>
  </si>
  <si>
    <t>Wood Frame Wall Construction</t>
  </si>
  <si>
    <t>Wood Frame Wall Insulation (Choose ONE):</t>
  </si>
  <si>
    <t xml:space="preserve">  Wall insulation: Zone3=R-15, Zone4=R-19, Zone5=R-21</t>
  </si>
  <si>
    <t xml:space="preserve">  Wall insulation: Zone3=R-19, Zone4=R-21, Zone5=R-23</t>
  </si>
  <si>
    <t>Advanced Energy's Insulation Tech Tips</t>
  </si>
  <si>
    <t>Continuous exterior rigid insulation (minimum R-5)</t>
  </si>
  <si>
    <t>Insulated headers to R3 for 2x4 or R5 for 2x6</t>
  </si>
  <si>
    <t>Advanced Framing DOE Factsheet</t>
  </si>
  <si>
    <t>Insulated corners</t>
  </si>
  <si>
    <t>Building Science Corp: Advanced Framing</t>
  </si>
  <si>
    <t>Insulated t-walls</t>
  </si>
  <si>
    <t>Exterior walls framed at 24" o.c.</t>
  </si>
  <si>
    <t>Alternative Wall Construction: SIPS, ICF, Other</t>
  </si>
  <si>
    <t>Continuous insulation (Choose ONE):</t>
  </si>
  <si>
    <t xml:space="preserve">  Zone3=R-13, Zone4=R-15, Zone5=R-19</t>
  </si>
  <si>
    <t xml:space="preserve">  Zone3=R-16, Zone4=R-18, Zone5=R-22</t>
  </si>
  <si>
    <t>Thermal bridging less than 5%</t>
  </si>
  <si>
    <t>Ceiling/Attic</t>
  </si>
  <si>
    <t>Attic Encapsulation (Choose One):</t>
  </si>
  <si>
    <t>Building America: Unvented Attics</t>
  </si>
  <si>
    <t xml:space="preserve">  Unvented, encapsulated attic assembly</t>
  </si>
  <si>
    <t>Unvented Conditioned Attics DOE Factsheet</t>
  </si>
  <si>
    <t xml:space="preserve">  Radiant barrier installed facing into air space</t>
  </si>
  <si>
    <t>Radiant Barriers DOE Factsheet</t>
  </si>
  <si>
    <t>Ceiling Insulation (Choose One):</t>
  </si>
  <si>
    <t>Ceiling and Vented Attic Insulation Fact Sheet</t>
  </si>
  <si>
    <t>Vented attic insulation Zone3=R-38, Zone4/5=R-48 w/raised heel</t>
  </si>
  <si>
    <t>Tips for Cathedral Ceilings</t>
  </si>
  <si>
    <t xml:space="preserve">  Spray foam at roof deck: Zone3=R-22, Zone4/5=R-25</t>
  </si>
  <si>
    <t>Tips for Dropped Ceilings</t>
  </si>
  <si>
    <t xml:space="preserve">  Continuous Insulation: Zone3=R-20, Zone4=R-25</t>
  </si>
  <si>
    <t>ENERGY STAR shingles or reflective roofing</t>
  </si>
  <si>
    <t>Signature, Product Name</t>
  </si>
  <si>
    <t>ENERGY STAR Qualified Roof Products</t>
  </si>
  <si>
    <t>Attic kneewall insulated R-2 above code</t>
  </si>
  <si>
    <t>Windows, Doors, Piping</t>
  </si>
  <si>
    <t>U-Factor (Choose ONE)</t>
  </si>
  <si>
    <t>National Fenestration Rating Council</t>
  </si>
  <si>
    <t xml:space="preserve">  Average .32 or less</t>
  </si>
  <si>
    <t xml:space="preserve">  Average .30 or less</t>
  </si>
  <si>
    <t xml:space="preserve">  Average .25 or less</t>
  </si>
  <si>
    <t>SHGC (Choose ONE)</t>
  </si>
  <si>
    <t>DOE: Choosing Energy Efficient Windows</t>
  </si>
  <si>
    <t xml:space="preserve">  Average .22 or less</t>
  </si>
  <si>
    <t>All opaque exterior doors insulated to R-5 or greater</t>
  </si>
  <si>
    <t>Piping (Choose One)</t>
  </si>
  <si>
    <t>Signature, Inspection where visable</t>
  </si>
  <si>
    <t xml:space="preserve"> All water pipes located inside of conditioned space</t>
  </si>
  <si>
    <t xml:space="preserve"> All hot water pipes insulated to R-3 in unconditioned spaces</t>
  </si>
  <si>
    <t>ALL Hot water pipes insulated to R-3</t>
  </si>
  <si>
    <t>Subtotal for Building Envelope section (min 9 pts)----------------------------------------</t>
  </si>
  <si>
    <r>
      <t xml:space="preserve">Heating &amp; Cooling Systems </t>
    </r>
    <r>
      <rPr>
        <b/>
        <sz val="12"/>
        <color indexed="9"/>
        <rFont val="Arial"/>
        <family val="2"/>
      </rPr>
      <t>(min 10 pts)</t>
    </r>
  </si>
  <si>
    <t>Passive Solar Heating and Cooling Strategies</t>
  </si>
  <si>
    <t>Provide one ceiling fan per 750 sf of conditioned space (no more than 5 fans required)</t>
  </si>
  <si>
    <t>NCSC: Passive Cooling Factsheet</t>
  </si>
  <si>
    <t>Home orientation allows solar heating (long dimension faces within 15 degrees East or West of solar south)</t>
  </si>
  <si>
    <t>Passive Solar Primer</t>
  </si>
  <si>
    <t>Provide overhang, located between one and two feet above 90% of south facing windows</t>
  </si>
  <si>
    <t>Sus Design Overhang Calculator</t>
  </si>
  <si>
    <t>Implement exterior strategies to reduce heat gain and/or heat loss, such as exterior-mounted sunscreens, or operable awnings.  At minimum, implement on 90% of the southern and western facing windows</t>
  </si>
  <si>
    <t>Passive Solar Design by DOE</t>
  </si>
  <si>
    <t>Implement interior strategies to reduce heat gain and/or heat loss, such insulated window coverings.  At minimum, implement on 90% of the southern and western facing windows</t>
  </si>
  <si>
    <t>Inspection, Calculations</t>
  </si>
  <si>
    <t>East facing glazing less than 3% of total conditioned floor area (glazing faces within 45 degrees north or south of east)</t>
  </si>
  <si>
    <t>NCSC: Sunbook: Guide to Solar Energy in NC</t>
  </si>
  <si>
    <t>West facing glazing less than 2% of total conditioned floor area (glazing faces within 45 degrees north or south of west)</t>
  </si>
  <si>
    <t xml:space="preserve">NC Passive Solar Tax Credit </t>
  </si>
  <si>
    <t>South Facing Glazing (Choose ONE):</t>
  </si>
  <si>
    <t xml:space="preserve">  South facing glazing between 6-10% of total conditioned floor area.      Glazing must be within 15 degrees E. or W. of solar south and must have proper overhangs. </t>
  </si>
  <si>
    <t xml:space="preserve">  South facing glazing between 8-12% of total conditioned floor area. Glazing must be within 15 degrees E. or W. of solar south, must have proper overhangs, thermal mass and an SHGC &gt;.45  </t>
  </si>
  <si>
    <t xml:space="preserve"> Design and Installation</t>
  </si>
  <si>
    <t>Ducted systems</t>
  </si>
  <si>
    <t>Air Distribution System Installation DOE Factsheet</t>
  </si>
  <si>
    <t>Perform duct blaster test and meet the following minimum standards when measured in CFM / 25Pa of leakage (Choose ONE):</t>
  </si>
  <si>
    <t>Copy of duct leakage test results</t>
  </si>
  <si>
    <t>Advanced Energy: Duct Sealing</t>
  </si>
  <si>
    <t xml:space="preserve">  Total Leakage of &lt; 4% of the home's heated square footage at final or      &lt; 2% at rough-in    </t>
  </si>
  <si>
    <t xml:space="preserve">  Total Leakage of &lt; 3% of the home's heated square footage at final or    &lt; 1% at rough-in</t>
  </si>
  <si>
    <t xml:space="preserve">  Total Leakage of &lt; 2% of the home's heated square footage at final   </t>
  </si>
  <si>
    <t>Air handler located within thermal envelope (all units)</t>
  </si>
  <si>
    <t>DOE: Ducts in the Conditioned Space</t>
  </si>
  <si>
    <t xml:space="preserve">Ducts located within thermal envelope  (min. 90%) </t>
  </si>
  <si>
    <t>Advanced Strategies for Air Distribution and Duct Design</t>
  </si>
  <si>
    <t>Duct system sized, designed, and installed in accordance with latest ANSI/ACCA Manual D or equivalent calculation using approved software</t>
  </si>
  <si>
    <t>Signature, copy of calc</t>
  </si>
  <si>
    <t>DOE: Air Distribution Design</t>
  </si>
  <si>
    <t>Rigid metal supply plenum</t>
  </si>
  <si>
    <t xml:space="preserve">Signature or Inspection </t>
  </si>
  <si>
    <t>No building cavity used as part of forced-air distribution system (supply or return)</t>
  </si>
  <si>
    <t>Pressure relief pathways (Choose ONE):</t>
  </si>
  <si>
    <t xml:space="preserve">  Air transfer grills or insulated jumper ducts in every bedroom</t>
  </si>
  <si>
    <t>Building Science Corp: Transfer Ducts and Grilles</t>
  </si>
  <si>
    <t xml:space="preserve">  Return-air ducts in every bedroom</t>
  </si>
  <si>
    <t xml:space="preserve">  Rater-measured pressure differential ≤ 3 Pa </t>
  </si>
  <si>
    <t>Room by Room airflow measured and balanced within 20% or 25cfm of design airflow</t>
  </si>
  <si>
    <t>Signature, copy of balance report</t>
  </si>
  <si>
    <t>Energy Star: Air Balancing</t>
  </si>
  <si>
    <t>Ductless systems</t>
  </si>
  <si>
    <t>DOE: Ductless Heating and Cooling</t>
  </si>
  <si>
    <t>Ductless Heating/Cooling system- 4 points per 25% of conditioned area by ductless system, 20 points max</t>
  </si>
  <si>
    <t>1-20</t>
  </si>
  <si>
    <t>DOE: Radiant Floor Heating</t>
  </si>
  <si>
    <t>Percentage of home</t>
  </si>
  <si>
    <t>Heating and Cooling Equipment</t>
  </si>
  <si>
    <t>Definitions of Terms and Ratings</t>
  </si>
  <si>
    <t>Multi Stage Compressor</t>
  </si>
  <si>
    <t xml:space="preserve">Signature </t>
  </si>
  <si>
    <t>ACEEE: HVAC</t>
  </si>
  <si>
    <t>DOE: Heating and Cooling Equipment Selection</t>
  </si>
  <si>
    <t>HVAC system(s) with multiple-zone heating and/or cooling control</t>
  </si>
  <si>
    <r>
      <t>Inspection</t>
    </r>
    <r>
      <rPr>
        <u/>
        <sz val="9"/>
        <rFont val="Arial"/>
        <family val="2"/>
      </rPr>
      <t/>
    </r>
  </si>
  <si>
    <t>Refrigerant charge tested (and corrected if necessary) or factory charged to ENERGY STAR specifications</t>
  </si>
  <si>
    <t>Worksheet, test results</t>
  </si>
  <si>
    <t>DOE: Thermostats</t>
  </si>
  <si>
    <t>Programmable thermostat</t>
  </si>
  <si>
    <t>High Efficiency Heating Equipment (Choose ONE):</t>
  </si>
  <si>
    <t xml:space="preserve"> ≥ 8.5 HSPF, 92 AFUE Furnace, 90 AFUE Boiler or 3.3 COP</t>
  </si>
  <si>
    <t xml:space="preserve"> ≥ 9.0 HSPF, 94 AFUE Furnace, 94 AFUE Boiler or 3.9 COP</t>
  </si>
  <si>
    <t xml:space="preserve">High Efficiency Cooling Equipment (Choose ONE):
</t>
  </si>
  <si>
    <t xml:space="preserve"> ≥ 14 SEER</t>
  </si>
  <si>
    <t xml:space="preserve"> ≥ 15 SEER </t>
  </si>
  <si>
    <t>Ground Source Heat Pump Overview</t>
  </si>
  <si>
    <t xml:space="preserve"> ≥ 16 SEER </t>
  </si>
  <si>
    <t xml:space="preserve"> ≥ 18 SEER </t>
  </si>
  <si>
    <t xml:space="preserve"> ≥ 20 SEER </t>
  </si>
  <si>
    <t>f</t>
  </si>
  <si>
    <t xml:space="preserve"> ≥ 14 EER </t>
  </si>
  <si>
    <t>g</t>
  </si>
  <si>
    <t xml:space="preserve"> ≥ 18 EER </t>
  </si>
  <si>
    <t xml:space="preserve">h </t>
  </si>
  <si>
    <t xml:space="preserve"> ≥ 30 EER </t>
  </si>
  <si>
    <t>Subtotal for Heating and Cooling Systems section (min 10 pts)------------------------------</t>
  </si>
  <si>
    <r>
      <t xml:space="preserve">   Appliances, Lighting, Renewables </t>
    </r>
    <r>
      <rPr>
        <sz val="10"/>
        <color indexed="9"/>
        <rFont val="Arial"/>
        <family val="2"/>
      </rPr>
      <t>(min 3 pts)</t>
    </r>
  </si>
  <si>
    <t>Appliances</t>
  </si>
  <si>
    <t xml:space="preserve">Energy Efficient Refrigerator
</t>
  </si>
  <si>
    <t>Inspection,  Model #</t>
  </si>
  <si>
    <t>ENERGY STAR Refrigerators</t>
  </si>
  <si>
    <t xml:space="preserve">  Refrigerator is ENERGY STAR labeled</t>
  </si>
  <si>
    <t xml:space="preserve">  Total refrigerations uses &lt;550 kWh</t>
  </si>
  <si>
    <t>Dryer is ENERGY STAR labeled</t>
  </si>
  <si>
    <t xml:space="preserve">Inspection         </t>
  </si>
  <si>
    <t>ENERGY STAR Clothes Dryers</t>
  </si>
  <si>
    <t>Water Heater Efficiency (Choose ONE):</t>
  </si>
  <si>
    <t xml:space="preserve">  Gas Water Heater (tank or tankless)  (EF) ≥ 0.80</t>
  </si>
  <si>
    <t>ENERGY STAR: Water Heater Selection</t>
  </si>
  <si>
    <t xml:space="preserve">  Whole-Home Gas Tankless    (EF) ≥ 0.94</t>
  </si>
  <si>
    <t>DOE: Water Heater Selection</t>
  </si>
  <si>
    <t xml:space="preserve">  Heat Pump Water Heater       (EF) ≥ 2.0</t>
  </si>
  <si>
    <t>NCSC: Solar Hot Water</t>
  </si>
  <si>
    <t xml:space="preserve">  Solar Water Heater</t>
  </si>
  <si>
    <t>Ground source (geothermal) water heating (Choose ONE):</t>
  </si>
  <si>
    <t>Hot Water with a Geothermal Heat Pump</t>
  </si>
  <si>
    <t xml:space="preserve">  Desuperheater assists provides hot water</t>
  </si>
  <si>
    <t xml:space="preserve">  Geothermal system provides all hot water</t>
  </si>
  <si>
    <t>Energy-efficient hot water distribution system: compact design of conventional system, central manifold distribution system or structured plumbing system.</t>
  </si>
  <si>
    <t>EPA: Efficient Hot Water Delivery</t>
  </si>
  <si>
    <t>Induction Cooktop</t>
  </si>
  <si>
    <t>Consumer Energy: Ranges, Stoves, Ovens</t>
  </si>
  <si>
    <t>Lighting</t>
  </si>
  <si>
    <t>Efficient lighting fixtures and lamps (Choose ONE):</t>
  </si>
  <si>
    <t xml:space="preserve">  &gt;50% of light fixtures are fluorescent fixtures or use CFL/LEDs</t>
  </si>
  <si>
    <t xml:space="preserve">DOE: Lighting </t>
  </si>
  <si>
    <t xml:space="preserve">  &gt;90% of light fixtures are CFL/LEDs</t>
  </si>
  <si>
    <t>Light tubes, cupola or clerestory for daylighting</t>
  </si>
  <si>
    <t>Indoor Lighting controls: manual wall timers, light dimming switches, occupancy or vacancy Sensors. (1 pt per switch, max. 3)</t>
  </si>
  <si>
    <t>1-3</t>
  </si>
  <si>
    <t>Whole Building Design Guide</t>
  </si>
  <si>
    <t># switches</t>
  </si>
  <si>
    <t>DOE: Lighting Contols</t>
  </si>
  <si>
    <t>Switchable Automatic Outdoor Lighting Controls- Motion/Photo Sensors</t>
  </si>
  <si>
    <t>Phantom/Stand by Loads</t>
  </si>
  <si>
    <t>Whole-house automation system</t>
  </si>
  <si>
    <t>Home automation system design: the basics</t>
  </si>
  <si>
    <t>Whole-house energy monitoring system</t>
  </si>
  <si>
    <t>Home energy monitoring by Green Building Advisor</t>
  </si>
  <si>
    <t>Renewables</t>
  </si>
  <si>
    <t>South roof area suitable for future solar hot water or photovoltaic collectors facing within 45° East or West of solar South</t>
  </si>
  <si>
    <t>Chase installed for future Photovoltaic System</t>
  </si>
  <si>
    <t>ENERGY STAR: Renewable Energy Ready Homes</t>
  </si>
  <si>
    <t>Metal conduit installed for future Pholtovoltaic System</t>
  </si>
  <si>
    <t>Renewable Energy system contributes to home's total annual energy use (Choose ONE):</t>
  </si>
  <si>
    <t>Inspection and Signature,
Source Energy and Emissions report with calculations</t>
  </si>
  <si>
    <t>Database of Incentives for Renewable Energy</t>
  </si>
  <si>
    <t xml:space="preserve">  On-site renewable electricity generation</t>
  </si>
  <si>
    <t>1-75</t>
  </si>
  <si>
    <t>NREL: PV Watts Calculator</t>
  </si>
  <si>
    <t xml:space="preserve">Percentage of total annual energy use </t>
  </si>
  <si>
    <t>NCSC: Solar Technologies</t>
  </si>
  <si>
    <t>Renewable energy system offsets 100% of home’s total annual source energy use, PLUS has 2.0 kW additional capacity for charging plug-in hybrid vehicle</t>
  </si>
  <si>
    <t>Chase installed for future Solar Thermal System</t>
  </si>
  <si>
    <t>Run pipes and wiring from the mechanical room to the attic for future Solar Thermal</t>
  </si>
  <si>
    <t>Active solar thermal heating system provides 2% - 100% of space heating needs</t>
  </si>
  <si>
    <t>1-30</t>
  </si>
  <si>
    <t>Percentage provided by Solar Thermal</t>
  </si>
  <si>
    <t>EPA Certified, sealed combustion, wood or pellet based stove designed for space heating- with outside combustion air and gasketed doors.</t>
  </si>
  <si>
    <t>Inspection and signature,
EPA certification must be available</t>
  </si>
  <si>
    <t>Electric Vehicle Charging Station installed</t>
  </si>
  <si>
    <t>EPA: Burnwise</t>
  </si>
  <si>
    <t>Subtotal for Appliances, Lighting, Renewables section (min 3 pts)-------------------------------------</t>
  </si>
  <si>
    <r>
      <t xml:space="preserve"> Indoor Air Quality </t>
    </r>
    <r>
      <rPr>
        <b/>
        <sz val="12"/>
        <color indexed="9"/>
        <rFont val="Arial"/>
        <family val="2"/>
      </rPr>
      <t>(min 9 pts)</t>
    </r>
  </si>
  <si>
    <t>House complies with the EPA Indoor airPLUS Program</t>
  </si>
  <si>
    <t>Copy of documentation indicating compliance</t>
  </si>
  <si>
    <t>EPA Indoor airPlus</t>
  </si>
  <si>
    <t>Contaminant Control</t>
  </si>
  <si>
    <t xml:space="preserve">Attached garage is isolated from house by extensive air-sealing; the garage-to-house pressure is at least 47 Pascals when the house is depressurized to 50 Pascals below ambient
</t>
  </si>
  <si>
    <t>Pressure test results indicating compliance</t>
  </si>
  <si>
    <t>Pascals (42=1 point, 45- 2 points, 47=3 points)</t>
  </si>
  <si>
    <t>Building Science Corp: Airtight Drywall</t>
  </si>
  <si>
    <t>Detached or no garage</t>
  </si>
  <si>
    <t>EPA: Intro to IAQ: Carbon Monoxide</t>
  </si>
  <si>
    <r>
      <t xml:space="preserve">Exhaust fan in attached garage controlled by timer </t>
    </r>
    <r>
      <rPr>
        <sz val="9"/>
        <rFont val="Arial"/>
        <family val="2"/>
      </rPr>
      <t>(100 CFM min)</t>
    </r>
  </si>
  <si>
    <t xml:space="preserve">Protect 100% ducts and returns (floors and ceilings) with a durable covering 
</t>
  </si>
  <si>
    <t>Inspection and Signature</t>
  </si>
  <si>
    <t>Indoor Environmental Quality During Construction Projects</t>
  </si>
  <si>
    <t xml:space="preserve">Filters rated MERV 8 or greater installed on forced air systems; system static pressure must be designed and calculated to perform with the higher efficiency filter installed (Choose ONE):
</t>
  </si>
  <si>
    <t xml:space="preserve">  MERV 8</t>
  </si>
  <si>
    <t>Oikos: Air Filters</t>
  </si>
  <si>
    <t xml:space="preserve">  MERV 11</t>
  </si>
  <si>
    <t xml:space="preserve">  MERV 13 or greater (includes HEPA or "HEPA-like" filters)</t>
  </si>
  <si>
    <t>Install a filter to remove VOCs from the air</t>
  </si>
  <si>
    <r>
      <t>Inspection and</t>
    </r>
    <r>
      <rPr>
        <u/>
        <sz val="9"/>
        <rFont val="Arial"/>
        <family val="2"/>
      </rPr>
      <t xml:space="preserve"> </t>
    </r>
    <r>
      <rPr>
        <sz val="9"/>
        <rFont val="Arial"/>
        <family val="2"/>
      </rPr>
      <t>Signature</t>
    </r>
  </si>
  <si>
    <t>Safe Home Filters</t>
  </si>
  <si>
    <t xml:space="preserve"> Whole house ventilation system:</t>
  </si>
  <si>
    <t xml:space="preserve">  Distributed Ventilation System</t>
  </si>
  <si>
    <t>DOE: Whole House Ventilation Systems</t>
  </si>
  <si>
    <t xml:space="preserve">  Balanced Ventilation System</t>
  </si>
  <si>
    <t xml:space="preserve">  High Efficiency ERV/HRV - greater than 1.5 cfm per watt</t>
  </si>
  <si>
    <t>Third party verification that whole house ventilation system meets within 95-120% of ASHRAE 62.2 2010 or 2013 requirements</t>
  </si>
  <si>
    <t>Exhaust fan upgrades in all full baths (credit available for ALL of the following):</t>
  </si>
  <si>
    <t>Energy Star Exhaust Fans</t>
  </si>
  <si>
    <t xml:space="preserve">  Install ENERGY STAR labeled fans</t>
  </si>
  <si>
    <t>DOE: Spot Ventilation Strategies</t>
  </si>
  <si>
    <t xml:space="preserve">  Rated less than 1 sone</t>
  </si>
  <si>
    <t xml:space="preserve">Inspection, test results </t>
  </si>
  <si>
    <t xml:space="preserve">  Controlled by timer or occupancy sensor</t>
  </si>
  <si>
    <t xml:space="preserve">  Controlled by humidistat</t>
  </si>
  <si>
    <t xml:space="preserve">  Bath fans located directly above the shower enclosure</t>
  </si>
  <si>
    <t xml:space="preserve">  Field test ALL exhaust fans to meet ASHRAE 62.2 standards: Bath - 50 CFM (min.);  Kitchen - 100 CFM (min.)</t>
  </si>
  <si>
    <t xml:space="preserve">Interior relative humidity monitored and controlled (credit available for ALL of the following): </t>
  </si>
  <si>
    <t xml:space="preserve">  HVAC system with dehumidification mode or controls</t>
  </si>
  <si>
    <t xml:space="preserve">  Dehumidification system installed to serve below grade areas</t>
  </si>
  <si>
    <t xml:space="preserve">  Central dehumidification system installed</t>
  </si>
  <si>
    <t>Install CO detector in mechanical equipment area</t>
  </si>
  <si>
    <t>EPA: Carbon Monoxide Detectors</t>
  </si>
  <si>
    <t>Install a low level CO Monitor; at least one per floor</t>
  </si>
  <si>
    <t>Green Building Advisor: Low Level CO Monitors</t>
  </si>
  <si>
    <t>Radon-resistant gas vent system installed to EPA Guidelines
(does not require activation)</t>
  </si>
  <si>
    <t>EPA: Radon Resistant Construction- Basic Techniques</t>
  </si>
  <si>
    <r>
      <t>Alternative termite treatment that uses low toxicity chemicals or eliminates chemical termite treatments</t>
    </r>
    <r>
      <rPr>
        <i/>
        <sz val="10"/>
        <rFont val="Arial"/>
        <family val="2"/>
      </rPr>
      <t xml:space="preserve"> </t>
    </r>
  </si>
  <si>
    <t xml:space="preserve">Signature, type of system </t>
  </si>
  <si>
    <t>EPA: Guide to Building Radon Out</t>
  </si>
  <si>
    <t>IAQ Material Use</t>
  </si>
  <si>
    <t xml:space="preserve">CARB II Compliant products (credit available for ALL of the following): </t>
  </si>
  <si>
    <t>Greenguard: VOCs</t>
  </si>
  <si>
    <t xml:space="preserve">  Kitchen/bath cabinetry/casework          </t>
  </si>
  <si>
    <t>EPA: VOCs</t>
  </si>
  <si>
    <t xml:space="preserve">  Countertops</t>
  </si>
  <si>
    <t>CARB Factsheet</t>
  </si>
  <si>
    <t xml:space="preserve">  Closet shelving</t>
  </si>
  <si>
    <t>CARB Compliance Info for Consumers</t>
  </si>
  <si>
    <t xml:space="preserve">  Interior Trim</t>
  </si>
  <si>
    <t xml:space="preserve">No Added Fomaldehyde/ Ultra-Low Emitting Formaldehyde Materials (1 points) (credit available for ALL of the following): </t>
  </si>
  <si>
    <t>NRDC: Low VOC Products</t>
  </si>
  <si>
    <t xml:space="preserve">Plasticizer-free grout on all ceramic tile with VOC content  &lt;250 g/L       </t>
  </si>
  <si>
    <t xml:space="preserve">Use low toxicity adhesives throughout the home &lt;250 g/L </t>
  </si>
  <si>
    <t>Low VOC Paints and Coatings (Choose ONE):</t>
  </si>
  <si>
    <t xml:space="preserve">  Paints are low VOC, &lt;50 g/L Flats, &lt;150 g/L non-flats</t>
  </si>
  <si>
    <t xml:space="preserve">  All primers, paints and coatings are low VOC, &lt;50 g/L Flats, &lt;150 g/L non-flats, primers &lt;100 g/L</t>
  </si>
  <si>
    <t xml:space="preserve">  All primers, paints and coatings are zero VOC</t>
  </si>
  <si>
    <t xml:space="preserve">  All primers, paint and coatings are non-toxic </t>
  </si>
  <si>
    <t>Low VOC stains and finishes on wood surfaces and flooring: Stains with VOC content &lt;250 g/L, Clear wood finishes with VOC content &lt;275 g/L, pre-finished flooring that is GreenGuard certified</t>
  </si>
  <si>
    <t>ALL carpet is low-VOC and certified by the Carpet &amp; Rug Institute; NO carpet in bathrooms or kitchens</t>
  </si>
  <si>
    <t>No carpeting in the home</t>
  </si>
  <si>
    <t xml:space="preserve">CRI Green Label </t>
  </si>
  <si>
    <t>VOC dissipation prior to dwelling occupancy</t>
  </si>
  <si>
    <t>Subtotal for Indoor Air Quality section (min 9 pts)--------------------------------------</t>
  </si>
  <si>
    <r>
      <t xml:space="preserve"> Materials Opportunities</t>
    </r>
    <r>
      <rPr>
        <b/>
        <sz val="12"/>
        <color indexed="9"/>
        <rFont val="Arial"/>
        <family val="2"/>
      </rPr>
      <t xml:space="preserve"> (min 15 pts)</t>
    </r>
  </si>
  <si>
    <t xml:space="preserve">Home is less than 2500 square feet- 1 points per 100 square foot under 2500 </t>
  </si>
  <si>
    <t>1-24</t>
  </si>
  <si>
    <t>Inspection, Plan Review</t>
  </si>
  <si>
    <t>Conditioned Area of Home</t>
  </si>
  <si>
    <t xml:space="preserve">Construction Material Waste </t>
  </si>
  <si>
    <t>Develop a Construction Waste Management Plan</t>
  </si>
  <si>
    <t>Waste Mgmt. Plan</t>
  </si>
  <si>
    <t>Construction Waste Management Guide</t>
  </si>
  <si>
    <t xml:space="preserve">Construction waste reduction/material reuse (Choose ONE):
</t>
  </si>
  <si>
    <t>Documentation from waste hauler and/or
Calculations used for determining points</t>
  </si>
  <si>
    <r>
      <rPr>
        <i/>
        <sz val="10"/>
        <rFont val="Arial"/>
        <family val="2"/>
      </rPr>
      <t xml:space="preserve">lb/sf construction waste </t>
    </r>
    <r>
      <rPr>
        <sz val="10"/>
        <rFont val="Arial"/>
        <family val="2"/>
      </rPr>
      <t>(1 - 8 pts if below 4.2 lb/sf)</t>
    </r>
    <r>
      <rPr>
        <i/>
        <sz val="10"/>
        <rFont val="Arial"/>
        <family val="2"/>
      </rPr>
      <t xml:space="preserve">
</t>
    </r>
  </si>
  <si>
    <t>1-8</t>
  </si>
  <si>
    <t>EPA Sample Waste Management Plan</t>
  </si>
  <si>
    <t xml:space="preserve">Percent of existing structure reused; 1 pt per 10% reuse 
</t>
  </si>
  <si>
    <t>Central, organized cutting area for project site</t>
  </si>
  <si>
    <t>Framing plan with locations of wall studs, joists, and roof structure with cut list  (applies to site-built and modular framing systems; modular units automatically receive these points)</t>
  </si>
  <si>
    <r>
      <t xml:space="preserve">Signature </t>
    </r>
    <r>
      <rPr>
        <u/>
        <sz val="9"/>
        <rFont val="Arial"/>
        <family val="2"/>
      </rPr>
      <t>or</t>
    </r>
    <r>
      <rPr>
        <sz val="9"/>
        <rFont val="Arial"/>
        <family val="2"/>
      </rPr>
      <t xml:space="preserve"> Inspection;  Framing Plan (if not modular)</t>
    </r>
  </si>
  <si>
    <t>Durability and Moisture Management</t>
  </si>
  <si>
    <t>Capillary break at all wood to concrete connections</t>
  </si>
  <si>
    <t>Capillary Break Specification by Indoor Air Plus</t>
  </si>
  <si>
    <t>Sealed crawlspace with greater than 10 mil poly on floor</t>
  </si>
  <si>
    <t>Advanced Energy's Crawlspace Resources</t>
  </si>
  <si>
    <t>Drainage board for below grade walls</t>
  </si>
  <si>
    <t>ORNL's Foundation Wall Details</t>
  </si>
  <si>
    <t>Continuous foundation drain at outside perimeter edge of footing</t>
  </si>
  <si>
    <t>DOE Foundation wall poster</t>
  </si>
  <si>
    <t>Provide roof drip edge (metal) at ALL roof edges</t>
  </si>
  <si>
    <t>Signature and Inspection where visable.</t>
  </si>
  <si>
    <t>EPA: Roof Drip Edge</t>
  </si>
  <si>
    <t>Roof gutters/downspouts discharge water min. 5 feet from foundation (100%)</t>
  </si>
  <si>
    <t>ORNL Foundation Wall Handbook</t>
  </si>
  <si>
    <t>Final grade slopes 1/2" per ft away from home to 10 ft or a swale</t>
  </si>
  <si>
    <t>EPA: Water Managed Site and Foundation</t>
  </si>
  <si>
    <t xml:space="preserve">Covered entryways for all doors opening into conditioned space.  </t>
  </si>
  <si>
    <t>Rain screen or grooved Weather Resistant Barrier behind the exterior veneer on exposed exterior walls (Min. 90%)</t>
  </si>
  <si>
    <t>Green Building Advisor: All about Rainscreens</t>
  </si>
  <si>
    <t>Rain screen or grooved Weather Resistant Barrier behind the Roof (Min. 90%)</t>
  </si>
  <si>
    <t>Durable exterior cladding (Chose ONE):</t>
  </si>
  <si>
    <t>Inspection and Signature, 
Product Name</t>
  </si>
  <si>
    <t xml:space="preserve">  30 year warranty (min 65%)</t>
  </si>
  <si>
    <t xml:space="preserve">  50 year warranty (min 65%)</t>
  </si>
  <si>
    <t>Durable roofing (Choose ONE):</t>
  </si>
  <si>
    <t xml:space="preserve">  25 year warranty (min 95%)</t>
  </si>
  <si>
    <t xml:space="preserve">  50 year warranty (min 95%)</t>
  </si>
  <si>
    <t xml:space="preserve">Primed backs, edges, and ends of exterior trim (including field cuts)  </t>
  </si>
  <si>
    <t>Fiber cement or composite wood exterior trim, fascia, soffit (Min 90%)</t>
  </si>
  <si>
    <t>Environmentally Preferable Materials</t>
  </si>
  <si>
    <t>Engineered materials used in place of dimensional lumber (min 90%) (credit available for ALL of the following):</t>
  </si>
  <si>
    <t xml:space="preserve">Signature, Inspection where visible </t>
  </si>
  <si>
    <t xml:space="preserve">  Headers (doors, windows, etc.)</t>
  </si>
  <si>
    <t xml:space="preserve">  Roof structural system</t>
  </si>
  <si>
    <t xml:space="preserve">  Floor structural system</t>
  </si>
  <si>
    <t xml:space="preserve">  Interior wall framing</t>
  </si>
  <si>
    <t xml:space="preserve">  Interior Trim    </t>
  </si>
  <si>
    <t>Signature, Inspection where visible;
Product literature available upon request</t>
  </si>
  <si>
    <t>EPA: Choosing Green Materials</t>
  </si>
  <si>
    <t xml:space="preserve">  Concrete  (25% Fly Ash only)</t>
  </si>
  <si>
    <t xml:space="preserve">  Wall framing members </t>
  </si>
  <si>
    <t>USGBC Green Home Guide</t>
  </si>
  <si>
    <t xml:space="preserve">  Floor framing members </t>
  </si>
  <si>
    <t xml:space="preserve">  Roof framing members </t>
  </si>
  <si>
    <t>WNCGBC: Choosing Green Materials</t>
  </si>
  <si>
    <t xml:space="preserve">  Insulation (Min. 50%)</t>
  </si>
  <si>
    <t xml:space="preserve">  Roofing   </t>
  </si>
  <si>
    <t>h</t>
  </si>
  <si>
    <t xml:space="preserve">  Siding</t>
  </si>
  <si>
    <t>i</t>
  </si>
  <si>
    <t xml:space="preserve">  Doors</t>
  </si>
  <si>
    <t>j</t>
  </si>
  <si>
    <t>k</t>
  </si>
  <si>
    <t xml:space="preserve">  Kitchen Cabinetry and Casework  </t>
  </si>
  <si>
    <t>l</t>
  </si>
  <si>
    <t xml:space="preserve">  Interior Trim  </t>
  </si>
  <si>
    <t>m</t>
  </si>
  <si>
    <t xml:space="preserve">  Countertops  </t>
  </si>
  <si>
    <t>n</t>
  </si>
  <si>
    <t xml:space="preserve">  Flooring  (Min. 25%)</t>
  </si>
  <si>
    <t>o</t>
  </si>
  <si>
    <t xml:space="preserve">  Flooring  (Min. 75%)</t>
  </si>
  <si>
    <t>p</t>
  </si>
  <si>
    <t xml:space="preserve">  Decking and Outdoor Structures</t>
  </si>
  <si>
    <t>HCFC-free or Halogenated Flame Retardant-free rigid insulation</t>
  </si>
  <si>
    <t>No Lauan doors, underlayment, or sheathing</t>
  </si>
  <si>
    <t>Project uses no tropical hardwood</t>
  </si>
  <si>
    <t>Accessibility</t>
  </si>
  <si>
    <t>Accessible rooms: all habitable rooms have 34” wide doors;  all hallways are 42” clear, finished</t>
  </si>
  <si>
    <t>NCSU Center For Universal Design Construction Details</t>
  </si>
  <si>
    <t>Accessible bathroom provided on the main floor with blocking for future accessory installations</t>
  </si>
  <si>
    <t>Cabinets and storage shelves between 18"-48" from the floor (min. 50% by volume)</t>
  </si>
  <si>
    <t>NCSU Center For Universal Design Resources</t>
  </si>
  <si>
    <t>Kitchen sink with knee space, and stove top with controls at the front and knee space underneath (or removable cabinet beside or below the stove top)</t>
  </si>
  <si>
    <t>Bedroom storage shelves 18"- 48" from the floor (min. 50% by area)</t>
  </si>
  <si>
    <t>Clothes closet with 32" clear opening (min.) and adjustable hanging rod</t>
  </si>
  <si>
    <t xml:space="preserve">5' turning radius around the bed </t>
  </si>
  <si>
    <t>Doors and faucets use lever handles; cabinet handles are 'C' or 'D' style</t>
  </si>
  <si>
    <t>Electrical panels, thermostats, breaker boxes, and any control panels are located on the main floor (max. 54" to top)</t>
  </si>
  <si>
    <t>Elevator planned for (if home has second floor).  Vertically align one closet on the 2nd floor with one closet on the 1st floor to allow for future installation</t>
  </si>
  <si>
    <t>Elevator installed for accessibility</t>
  </si>
  <si>
    <t>Subtotal of points for Materials section (15 pts min)---------------------------</t>
  </si>
  <si>
    <r>
      <t xml:space="preserve"> Bonus Opportunities</t>
    </r>
    <r>
      <rPr>
        <b/>
        <sz val="12"/>
        <color indexed="9"/>
        <rFont val="Arial"/>
        <family val="2"/>
      </rPr>
      <t xml:space="preserve"> (min 1 pt)</t>
    </r>
  </si>
  <si>
    <t>Provide a Homeowner's Binder that includes at least 5 of the following</t>
  </si>
  <si>
    <t>Signature,
Copy of binder inserts available on request</t>
  </si>
  <si>
    <t>1. List of high performance building features (a copy of their final checklist and HERS certificate)</t>
  </si>
  <si>
    <t>2. Provide local recycling and household hazardous waste contacts.</t>
  </si>
  <si>
    <t>3. List of common hazardous materials often used around the home, and instructions for their proper handling and disposal.</t>
  </si>
  <si>
    <t>WNCGBC Resources</t>
  </si>
  <si>
    <t>4. Information about native landscape materials and/or those that are drought resistant.</t>
  </si>
  <si>
    <t>Green Built NC Resources</t>
  </si>
  <si>
    <t>5. Information about organic pest control, fertilizers, de-icers, and cleaning products.</t>
  </si>
  <si>
    <t>WNC Green Blog Collective</t>
  </si>
  <si>
    <t>6. Product manufacturer’s manuals or product data sheet for installed major equipment, appliances, and fixtures.</t>
  </si>
  <si>
    <t>7. A diagram showing the location of safety valves and controls for major home systems. Minimum systems include HVAC and water distribution.</t>
  </si>
  <si>
    <t>8. Methods of maintaining the building’s relative humidity in the range of 30-60%.</t>
  </si>
  <si>
    <t>9. A list of practices to conserve energy and water usage.</t>
  </si>
  <si>
    <t>10. Provide information on the NC GreenPower Program</t>
  </si>
  <si>
    <t>Kitchen Waste Handling (credit available for ALL of the following):</t>
  </si>
  <si>
    <t>Inpsection</t>
  </si>
  <si>
    <t xml:space="preserve">  Built-in kitchen recycling center </t>
  </si>
  <si>
    <t xml:space="preserve">  Indoor composting system, demonstrated to homeowner</t>
  </si>
  <si>
    <t>Sustainable Building: Home Recycling</t>
  </si>
  <si>
    <t xml:space="preserve">  Provide backyard compost bin or designated compost area with enclosure</t>
  </si>
  <si>
    <t>Integrated Project Management: conduct a preliminary meeting with the key members of the project team as early as practical.  Complete an Green Built Checklist indicating the credit items being targeted, and listing the team member responsible for providing the required documentation for each credit.</t>
  </si>
  <si>
    <t xml:space="preserve">Signature, List of Attendees, meeting dates </t>
  </si>
  <si>
    <t>Whole Building Design Guide Approach</t>
  </si>
  <si>
    <t>Include Green Built North Carolina in project drawings and specifications</t>
  </si>
  <si>
    <t>Copy of Plans</t>
  </si>
  <si>
    <t>Market the Green Built NC program (credit available for ALL of the following):</t>
  </si>
  <si>
    <t>Description of marketing activities, inspection, link to website or copy of ad/article as applicable</t>
  </si>
  <si>
    <t xml:space="preserve">  Green Built pamphlets provided on-site</t>
  </si>
  <si>
    <t>Green Built NC Website</t>
  </si>
  <si>
    <t xml:space="preserve">  Company website or brochure displays Green Built logo</t>
  </si>
  <si>
    <t xml:space="preserve">  Company website includes a page of educational information about 
  green building including the features and benefits of certification</t>
  </si>
  <si>
    <t xml:space="preserve">  Ad or yard sign displays Green Built logo</t>
  </si>
  <si>
    <t xml:space="preserve">  Publish newspaper or magazine article on the home</t>
  </si>
  <si>
    <t xml:space="preserve">  Make presentation on Green Built to group of 10 or more </t>
  </si>
  <si>
    <t xml:space="preserve">  Giving the homeowners a membership to WNCGBC</t>
  </si>
  <si>
    <t xml:space="preserve">  Participate in a Green Building Tour or Parade of Homes</t>
  </si>
  <si>
    <r>
      <t>Builder is a Certified Living Wage Employer</t>
    </r>
    <r>
      <rPr>
        <i/>
        <sz val="10"/>
        <rFont val="Arial"/>
        <family val="2"/>
      </rPr>
      <t/>
    </r>
  </si>
  <si>
    <t>listed on website</t>
  </si>
  <si>
    <t>Just Economics</t>
  </si>
  <si>
    <t>Subtotal of points for Bonus section (min 1 pt) -----------------------</t>
  </si>
  <si>
    <t>EPA's Renewable Energy Ready Home Solar Photolvaltaic Checklist</t>
  </si>
  <si>
    <t>Foundation Systems - Limit TWO per home (homes with only one foundation type: see comment box)</t>
  </si>
  <si>
    <t>copy of documentation indicating compliance</t>
  </si>
  <si>
    <t>Energy Star Guidelines</t>
  </si>
  <si>
    <t>OR FOR NET ZERO READY CERTIFICATION: 
a) HERS 55 or lower 
b) South roof area suitable for future photovoltaic collectors facing within 45° East or West of solar South and free of shade
c) A minimum of 110 sq.ft of roof area per 2000 sq.ft of conditioned area
d) Chase and 3/4 inch metal conduit installed</t>
  </si>
  <si>
    <t>NREL's Fact Sheet on Spot Ventilation</t>
  </si>
  <si>
    <t>Weather Resistant Barriers DOE Factsheet</t>
  </si>
  <si>
    <r>
      <t xml:space="preserve">Seal all ductwork joints and penetrations with low toxic mastic (aerosolized sealant allowed for existing homes).  Test all air distribution systems (at 25 Pascals) to have no more than 4% leakage to the outside </t>
    </r>
    <r>
      <rPr>
        <u/>
        <sz val="9.5"/>
        <rFont val="Arial"/>
        <family val="2"/>
      </rPr>
      <t>and</t>
    </r>
    <r>
      <rPr>
        <sz val="9.5"/>
        <rFont val="Arial"/>
        <family val="2"/>
      </rPr>
      <t xml:space="preserve"> no more than 8% total leakage (measured in CFM of leakage per conditioned square footage) at final or inspection OR Rough-in testing of less than 4% total leakage if all ducts are in conditioned space.</t>
    </r>
  </si>
  <si>
    <t>DOE: Energy Efficient Window Treatments</t>
  </si>
  <si>
    <t>Rapidly Renewable, Recycled Content, Third Party Certified FSC, Locally Produced or Salvaged Materials:
(credit available for ALL of the following):</t>
  </si>
  <si>
    <t>q</t>
  </si>
  <si>
    <t xml:space="preserve">  Other- explain in comments for approval</t>
  </si>
  <si>
    <t>For homes in Radon Zone 1, follow the EPA's guidelines for radon resistant construction and perform a passive test OR have an active radon test done by a Certified Radon Measurement Professional.  For homes in Radon Zone 2-3 a passive test is required. All homes must test to be below 4.0 pCi/L.</t>
  </si>
  <si>
    <t>Whole-house off switch (Choose ONE):</t>
  </si>
  <si>
    <t xml:space="preserve"> Lighting only</t>
  </si>
  <si>
    <t xml:space="preserve"> Lighting and designated electrical items to reduce phantom loads</t>
  </si>
  <si>
    <t>B20 blend biodiesel used for diesel fueled construction equipment</t>
  </si>
  <si>
    <t xml:space="preserve">  Exterior Wall framing</t>
  </si>
  <si>
    <t xml:space="preserve">  Heat Pump Water Heater       (EF) ≥ 3.0</t>
  </si>
  <si>
    <t xml:space="preserve">Fan has an Electronically Commutated (ECM) Motor </t>
  </si>
  <si>
    <t>ECM Motor</t>
  </si>
  <si>
    <t>wwwPluginNC.com</t>
  </si>
  <si>
    <t>Version 2 Updated 6.15.17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</si>
</sst>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84">
    <font>
      <sz val="11"/>
      <color theme="1"/>
      <name val="Calibri"/>
      <family val="2"/>
      <scheme val="minor"/>
    </font>
    <font>
      <b/>
      <sz val="48"/>
      <color indexed="9"/>
      <name val="Times New Roman"/>
      <family val="1"/>
    </font>
    <font>
      <sz val="10"/>
      <name val="Arial"/>
      <family val="2"/>
    </font>
    <font>
      <sz val="11"/>
      <name val="Arial"/>
      <family val="2"/>
    </font>
    <font>
      <b/>
      <sz val="28"/>
      <color indexed="9"/>
      <name val="Times New Roman"/>
      <family val="1"/>
    </font>
    <font>
      <sz val="28"/>
      <color indexed="9"/>
      <name val="Arial"/>
      <family val="2"/>
    </font>
    <font>
      <b/>
      <i/>
      <sz val="18"/>
      <color indexed="9"/>
      <name val="Times New Roman"/>
      <family val="1"/>
    </font>
    <font>
      <sz val="20"/>
      <color indexed="9"/>
      <name val="Arial"/>
      <family val="2"/>
    </font>
    <font>
      <u/>
      <sz val="10"/>
      <color indexed="12"/>
      <name val="Arial"/>
      <family val="2"/>
    </font>
    <font>
      <b/>
      <sz val="14"/>
      <name val="Arie"/>
    </font>
    <font>
      <b/>
      <sz val="9"/>
      <name val="Arie"/>
    </font>
    <font>
      <b/>
      <sz val="10"/>
      <name val="Arial"/>
      <family val="2"/>
    </font>
    <font>
      <sz val="14"/>
      <name val="Arie"/>
    </font>
    <font>
      <sz val="10"/>
      <name val="Arie"/>
    </font>
    <font>
      <sz val="14"/>
      <color theme="1"/>
      <name val="Arie"/>
    </font>
    <font>
      <b/>
      <sz val="10"/>
      <name val="Arie"/>
    </font>
    <font>
      <b/>
      <sz val="12"/>
      <color theme="1"/>
      <name val="Arie"/>
    </font>
    <font>
      <sz val="14"/>
      <name val="Arial"/>
      <family val="2"/>
    </font>
    <font>
      <b/>
      <sz val="11"/>
      <name val="Arial"/>
      <family val="2"/>
    </font>
    <font>
      <b/>
      <sz val="11"/>
      <color rgb="FFFF0000"/>
      <name val="Arial"/>
      <family val="2"/>
    </font>
    <font>
      <sz val="12"/>
      <name val="Arial"/>
      <family val="2"/>
    </font>
    <font>
      <sz val="12"/>
      <color theme="1"/>
      <name val="Arial"/>
      <family val="2"/>
    </font>
    <font>
      <b/>
      <sz val="12"/>
      <color rgb="FF008000"/>
      <name val="Arial"/>
      <family val="2"/>
    </font>
    <font>
      <b/>
      <i/>
      <sz val="18"/>
      <color indexed="13"/>
      <name val="Times New Roman"/>
      <family val="1"/>
    </font>
    <font>
      <sz val="20"/>
      <name val="Arial"/>
      <family val="2"/>
    </font>
    <font>
      <b/>
      <i/>
      <sz val="10"/>
      <color indexed="9"/>
      <name val="Arial"/>
      <family val="2"/>
    </font>
    <font>
      <b/>
      <sz val="11"/>
      <color indexed="9"/>
      <name val="Arial"/>
      <family val="2"/>
    </font>
    <font>
      <b/>
      <sz val="14"/>
      <color indexed="9"/>
      <name val="Arial"/>
      <family val="2"/>
    </font>
    <font>
      <sz val="11"/>
      <color theme="1"/>
      <name val="Arial"/>
      <family val="2"/>
    </font>
    <font>
      <b/>
      <sz val="10"/>
      <color rgb="FF008000"/>
      <name val="Arial"/>
      <family val="2"/>
    </font>
    <font>
      <b/>
      <sz val="18"/>
      <color indexed="9"/>
      <name val="Times New Roman"/>
      <family val="1"/>
    </font>
    <font>
      <sz val="10"/>
      <color theme="1"/>
      <name val="Arial"/>
      <family val="2"/>
    </font>
    <font>
      <u/>
      <sz val="10"/>
      <name val="Arial"/>
      <family val="2"/>
    </font>
    <font>
      <sz val="11"/>
      <color rgb="FFFF0000"/>
      <name val="Arial"/>
      <family val="2"/>
    </font>
    <font>
      <b/>
      <i/>
      <sz val="10"/>
      <color indexed="17"/>
      <name val="Arial"/>
      <family val="2"/>
    </font>
    <font>
      <b/>
      <i/>
      <sz val="10"/>
      <name val="Arial"/>
      <family val="2"/>
    </font>
    <font>
      <b/>
      <sz val="12"/>
      <name val="Arial"/>
      <family val="2"/>
    </font>
    <font>
      <b/>
      <sz val="16"/>
      <color indexed="9"/>
      <name val="Times New Roman"/>
      <family val="1"/>
    </font>
    <font>
      <sz val="16"/>
      <name val="Arial"/>
      <family val="2"/>
    </font>
    <font>
      <sz val="18"/>
      <color theme="1"/>
      <name val="Arial"/>
      <family val="2"/>
    </font>
    <font>
      <sz val="10"/>
      <color indexed="18"/>
      <name val="Arial"/>
      <family val="2"/>
    </font>
    <font>
      <b/>
      <sz val="20"/>
      <color indexed="9"/>
      <name val="Arial"/>
      <family val="2"/>
    </font>
    <font>
      <sz val="10"/>
      <color indexed="9"/>
      <name val="Arial"/>
      <family val="2"/>
    </font>
    <font>
      <b/>
      <sz val="10"/>
      <color indexed="9"/>
      <name val="Arial"/>
      <family val="2"/>
    </font>
    <font>
      <u/>
      <sz val="10"/>
      <color indexed="9"/>
      <name val="Arial"/>
      <family val="2"/>
    </font>
    <font>
      <b/>
      <u/>
      <sz val="12"/>
      <name val="Arial"/>
      <family val="2"/>
    </font>
    <font>
      <b/>
      <sz val="9"/>
      <name val="Arial"/>
      <family val="2"/>
    </font>
    <font>
      <b/>
      <sz val="9"/>
      <color indexed="63"/>
      <name val="Arial"/>
      <family val="2"/>
    </font>
    <font>
      <b/>
      <u/>
      <sz val="9"/>
      <name val="Arial"/>
      <family val="2"/>
    </font>
    <font>
      <b/>
      <sz val="14"/>
      <name val="Arial"/>
      <family val="2"/>
    </font>
    <font>
      <b/>
      <u/>
      <sz val="10"/>
      <name val="Arial"/>
      <family val="2"/>
    </font>
    <font>
      <b/>
      <sz val="12"/>
      <color indexed="9"/>
      <name val="Arial"/>
      <family val="2"/>
    </font>
    <font>
      <sz val="14"/>
      <color indexed="8"/>
      <name val="Arial"/>
      <family val="2"/>
    </font>
    <font>
      <b/>
      <sz val="11"/>
      <color rgb="FF008000"/>
      <name val="Arial"/>
      <family val="2"/>
    </font>
    <font>
      <b/>
      <u/>
      <sz val="11"/>
      <color indexed="17"/>
      <name val="Arial"/>
      <family val="2"/>
    </font>
    <font>
      <b/>
      <u/>
      <sz val="16"/>
      <color indexed="9"/>
      <name val="Arial"/>
      <family val="2"/>
    </font>
    <font>
      <sz val="9"/>
      <name val="Arial"/>
      <family val="2"/>
    </font>
    <font>
      <sz val="9.5"/>
      <name val="Arial"/>
      <family val="2"/>
    </font>
    <font>
      <sz val="11"/>
      <color rgb="FFC00000"/>
      <name val="Arial"/>
      <family val="2"/>
    </font>
    <font>
      <u/>
      <sz val="9.5"/>
      <name val="Arial"/>
      <family val="2"/>
    </font>
    <font>
      <b/>
      <sz val="11"/>
      <color rgb="FFC00000"/>
      <name val="Arial"/>
      <family val="2"/>
    </font>
    <font>
      <sz val="10"/>
      <color rgb="FFC00000"/>
      <name val="Arial"/>
      <family val="2"/>
    </font>
    <font>
      <sz val="9.5"/>
      <color indexed="8"/>
      <name val="Arial"/>
      <family val="2"/>
    </font>
    <font>
      <b/>
      <sz val="16"/>
      <color indexed="9"/>
      <name val="Arial"/>
      <family val="2"/>
    </font>
    <font>
      <sz val="8"/>
      <name val="Arial"/>
      <family val="2"/>
    </font>
    <font>
      <b/>
      <sz val="8"/>
      <name val="Arial"/>
      <family val="2"/>
    </font>
    <font>
      <sz val="10"/>
      <color indexed="8"/>
      <name val="Arial"/>
      <family val="2"/>
    </font>
    <font>
      <u/>
      <sz val="9"/>
      <name val="Arial"/>
      <family val="2"/>
    </font>
    <font>
      <sz val="11"/>
      <color indexed="10"/>
      <name val="Arial"/>
      <family val="2"/>
    </font>
    <font>
      <sz val="10"/>
      <color indexed="17"/>
      <name val="Arial"/>
      <family val="2"/>
    </font>
    <font>
      <b/>
      <sz val="11"/>
      <color indexed="17"/>
      <name val="Arial"/>
      <family val="2"/>
    </font>
    <font>
      <sz val="10"/>
      <name val="Calibri"/>
      <family val="2"/>
    </font>
    <font>
      <b/>
      <sz val="11"/>
      <color indexed="58"/>
      <name val="Arial"/>
      <family val="2"/>
    </font>
    <font>
      <b/>
      <sz val="10"/>
      <color indexed="58"/>
      <name val="Arial"/>
      <family val="2"/>
    </font>
    <font>
      <b/>
      <sz val="10"/>
      <color indexed="17"/>
      <name val="Arial"/>
      <family val="2"/>
    </font>
    <font>
      <b/>
      <sz val="14.5"/>
      <color indexed="9"/>
      <name val="Arial"/>
      <family val="2"/>
    </font>
    <font>
      <sz val="11"/>
      <color indexed="17"/>
      <name val="Arial"/>
      <family val="2"/>
    </font>
    <font>
      <sz val="10"/>
      <color indexed="58"/>
      <name val="Arial"/>
      <family val="2"/>
    </font>
    <font>
      <i/>
      <sz val="10"/>
      <name val="Arial"/>
      <family val="2"/>
    </font>
    <font>
      <sz val="7"/>
      <name val="Arial"/>
      <family val="2"/>
    </font>
    <font>
      <b/>
      <sz val="9"/>
      <color indexed="81"/>
      <name val="Tahoma"/>
      <family val="2"/>
    </font>
    <font>
      <sz val="9"/>
      <color indexed="81"/>
      <name val="Tahoma"/>
      <family val="2"/>
    </font>
    <font>
      <sz val="9"/>
      <color theme="1"/>
      <name val="Arial"/>
      <family val="2"/>
    </font>
    <font>
      <sz val="11"/>
      <name val="Calibri"/>
      <family val="2"/>
      <scheme val="minor"/>
    </font>
  </fonts>
  <fills count="19">
    <fill>
      <patternFill patternType="none"/>
    </fill>
    <fill>
      <patternFill patternType="gray125"/>
    </fill>
    <fill>
      <patternFill patternType="solid">
        <fgColor indexed="17"/>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12"/>
        <bgColor indexed="64"/>
      </patternFill>
    </fill>
    <fill>
      <patternFill patternType="solid">
        <fgColor indexed="48"/>
        <bgColor indexed="64"/>
      </patternFill>
    </fill>
    <fill>
      <patternFill patternType="solid">
        <fgColor indexed="31"/>
        <bgColor indexed="64"/>
      </patternFill>
    </fill>
    <fill>
      <patternFill patternType="solid">
        <fgColor indexed="43"/>
        <bgColor indexed="64"/>
      </patternFill>
    </fill>
    <fill>
      <patternFill patternType="solid">
        <fgColor theme="8" tint="0.79998168889431442"/>
        <bgColor indexed="64"/>
      </patternFill>
    </fill>
    <fill>
      <patternFill patternType="solid">
        <fgColor indexed="42"/>
        <bgColor indexed="64"/>
      </patternFill>
    </fill>
    <fill>
      <patternFill patternType="solid">
        <fgColor rgb="FFFFFF99"/>
        <bgColor indexed="64"/>
      </patternFill>
    </fill>
    <fill>
      <patternFill patternType="solid">
        <fgColor rgb="FFCCFECC"/>
        <bgColor indexed="64"/>
      </patternFill>
    </fill>
    <fill>
      <patternFill patternType="solid">
        <fgColor indexed="10"/>
        <bgColor indexed="64"/>
      </patternFill>
    </fill>
    <fill>
      <patternFill patternType="solid">
        <fgColor indexed="15"/>
        <bgColor indexed="64"/>
      </patternFill>
    </fill>
    <fill>
      <patternFill patternType="solid">
        <fgColor theme="6" tint="0.59999389629810485"/>
        <bgColor indexed="64"/>
      </patternFill>
    </fill>
    <fill>
      <patternFill patternType="solid">
        <fgColor indexed="26"/>
        <bgColor indexed="64"/>
      </patternFill>
    </fill>
    <fill>
      <patternFill patternType="solid">
        <fgColor theme="8"/>
        <bgColor indexed="64"/>
      </patternFill>
    </fill>
  </fills>
  <borders count="1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top style="thick">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hair">
        <color indexed="64"/>
      </bottom>
      <diagonal/>
    </border>
    <border>
      <left style="thin">
        <color indexed="64"/>
      </left>
      <right style="medium">
        <color indexed="64"/>
      </right>
      <top style="medium">
        <color indexed="64"/>
      </top>
      <bottom style="thin">
        <color indexed="64"/>
      </bottom>
      <diagonal/>
    </border>
    <border>
      <left style="thick">
        <color indexed="64"/>
      </left>
      <right/>
      <top style="thick">
        <color indexed="64"/>
      </top>
      <bottom style="thick">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ck">
        <color indexed="64"/>
      </top>
      <bottom style="thick">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right style="medium">
        <color indexed="64"/>
      </right>
      <top style="thick">
        <color indexed="64"/>
      </top>
      <bottom style="thick">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338">
    <xf numFmtId="0" fontId="0" fillId="0" borderId="0" xfId="0"/>
    <xf numFmtId="0" fontId="3" fillId="0" borderId="2" xfId="0" applyFont="1" applyFill="1" applyBorder="1" applyProtection="1">
      <protection locked="0"/>
    </xf>
    <xf numFmtId="0" fontId="2" fillId="0" borderId="2" xfId="0" applyFont="1" applyFill="1" applyBorder="1" applyProtection="1">
      <protection locked="0"/>
    </xf>
    <xf numFmtId="0" fontId="3" fillId="0" borderId="2" xfId="0" applyFont="1" applyBorder="1" applyProtection="1">
      <protection locked="0"/>
    </xf>
    <xf numFmtId="0" fontId="3" fillId="0" borderId="0" xfId="0" applyFont="1" applyFill="1" applyBorder="1" applyProtection="1">
      <protection locked="0"/>
    </xf>
    <xf numFmtId="0" fontId="2" fillId="0" borderId="0" xfId="0" applyFont="1" applyFill="1" applyBorder="1" applyProtection="1">
      <protection locked="0"/>
    </xf>
    <xf numFmtId="0" fontId="3" fillId="0" borderId="0" xfId="0" applyFont="1" applyBorder="1" applyProtection="1">
      <protection locked="0"/>
    </xf>
    <xf numFmtId="0" fontId="12" fillId="0" borderId="0" xfId="0" applyFont="1" applyFill="1" applyBorder="1" applyProtection="1">
      <protection locked="0"/>
    </xf>
    <xf numFmtId="0" fontId="13" fillId="0" borderId="0" xfId="0" applyFont="1" applyFill="1" applyBorder="1" applyProtection="1">
      <protection locked="0"/>
    </xf>
    <xf numFmtId="0" fontId="12" fillId="0" borderId="0" xfId="0" applyFont="1" applyBorder="1" applyProtection="1">
      <protection locked="0"/>
    </xf>
    <xf numFmtId="0" fontId="15" fillId="0" borderId="14" xfId="0" applyFont="1" applyBorder="1" applyAlignment="1" applyProtection="1">
      <alignment vertical="center" wrapText="1"/>
      <protection locked="0"/>
    </xf>
    <xf numFmtId="0" fontId="11" fillId="0" borderId="15" xfId="0" applyNumberFormat="1" applyFont="1" applyBorder="1" applyAlignment="1" applyProtection="1">
      <alignment horizontal="left" vertical="center" wrapText="1"/>
      <protection locked="0"/>
    </xf>
    <xf numFmtId="0" fontId="12" fillId="0" borderId="9" xfId="0" applyFont="1" applyBorder="1" applyAlignment="1" applyProtection="1">
      <alignment horizontal="left"/>
      <protection locked="0"/>
    </xf>
    <xf numFmtId="0" fontId="2" fillId="0" borderId="10" xfId="0" applyNumberFormat="1" applyFont="1" applyBorder="1" applyAlignment="1" applyProtection="1">
      <alignment horizontal="left" vertical="center" wrapText="1"/>
      <protection locked="0"/>
    </xf>
    <xf numFmtId="0" fontId="18" fillId="0" borderId="0" xfId="0" applyFont="1" applyFill="1" applyBorder="1" applyProtection="1">
      <protection locked="0"/>
    </xf>
    <xf numFmtId="0" fontId="11" fillId="0" borderId="0" xfId="0" applyFont="1" applyFill="1" applyBorder="1" applyProtection="1">
      <protection locked="0"/>
    </xf>
    <xf numFmtId="0" fontId="19" fillId="0" borderId="0" xfId="0" applyFont="1" applyFill="1" applyBorder="1" applyProtection="1">
      <protection locked="0"/>
    </xf>
    <xf numFmtId="0" fontId="19" fillId="0" borderId="0" xfId="0" applyFont="1" applyBorder="1" applyProtection="1">
      <protection locked="0"/>
    </xf>
    <xf numFmtId="0" fontId="20" fillId="0" borderId="0" xfId="0" applyFont="1" applyFill="1" applyBorder="1" applyProtection="1">
      <protection locked="0"/>
    </xf>
    <xf numFmtId="0" fontId="20" fillId="0" borderId="0" xfId="0" applyFont="1" applyBorder="1" applyProtection="1">
      <protection locked="0"/>
    </xf>
    <xf numFmtId="0" fontId="21" fillId="3" borderId="4" xfId="1" applyFont="1" applyFill="1" applyBorder="1" applyAlignment="1" applyProtection="1">
      <alignment horizontal="left"/>
      <protection locked="0"/>
    </xf>
    <xf numFmtId="0" fontId="20" fillId="0" borderId="0" xfId="0" applyFont="1" applyBorder="1" applyAlignment="1"/>
    <xf numFmtId="0" fontId="20" fillId="0" borderId="0" xfId="0" applyFont="1" applyBorder="1" applyAlignment="1">
      <alignment horizontal="left" vertical="center"/>
    </xf>
    <xf numFmtId="0" fontId="20" fillId="0" borderId="0" xfId="0" applyNumberFormat="1" applyFont="1" applyBorder="1" applyAlignment="1">
      <alignment horizontal="center" vertical="center"/>
    </xf>
    <xf numFmtId="0" fontId="22" fillId="0" borderId="0" xfId="0" applyFont="1" applyBorder="1" applyAlignment="1"/>
    <xf numFmtId="0" fontId="2" fillId="0" borderId="5" xfId="0" applyNumberFormat="1" applyFont="1" applyBorder="1" applyAlignment="1">
      <alignment horizontal="left" vertical="center" wrapText="1"/>
    </xf>
    <xf numFmtId="0" fontId="28"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protection locked="0"/>
    </xf>
    <xf numFmtId="0" fontId="0" fillId="0" borderId="2" xfId="0" applyFill="1" applyBorder="1" applyAlignment="1" applyProtection="1">
      <alignment horizontal="left" vertical="center"/>
      <protection locked="0"/>
    </xf>
    <xf numFmtId="0" fontId="0" fillId="0" borderId="2" xfId="0" applyFill="1" applyBorder="1" applyAlignment="1" applyProtection="1">
      <alignment horizontal="center"/>
      <protection locked="0"/>
    </xf>
    <xf numFmtId="0" fontId="0" fillId="0" borderId="2" xfId="0" applyFill="1" applyBorder="1" applyAlignment="1" applyProtection="1">
      <protection locked="0"/>
    </xf>
    <xf numFmtId="0" fontId="0" fillId="0" borderId="2" xfId="0" applyNumberFormat="1" applyFill="1" applyBorder="1" applyAlignment="1" applyProtection="1">
      <alignment horizontal="center" vertical="center"/>
      <protection locked="0"/>
    </xf>
    <xf numFmtId="0" fontId="29" fillId="0" borderId="2" xfId="0" applyFont="1" applyFill="1" applyBorder="1" applyAlignment="1" applyProtection="1">
      <protection locked="0"/>
    </xf>
    <xf numFmtId="0" fontId="2" fillId="0" borderId="3" xfId="0" applyNumberFormat="1" applyFont="1" applyFill="1" applyBorder="1" applyAlignment="1" applyProtection="1">
      <alignment horizontal="left" vertical="center" wrapText="1"/>
      <protection locked="0"/>
    </xf>
    <xf numFmtId="0" fontId="31" fillId="0" borderId="4" xfId="0" applyFont="1" applyBorder="1" applyAlignment="1" applyProtection="1">
      <alignment horizontal="left" vertical="center"/>
      <protection locked="0"/>
    </xf>
    <xf numFmtId="0" fontId="33" fillId="0" borderId="0" xfId="0" applyFont="1" applyFill="1" applyBorder="1" applyProtection="1">
      <protection locked="0"/>
    </xf>
    <xf numFmtId="0" fontId="33" fillId="0" borderId="0" xfId="0" applyFont="1" applyBorder="1" applyProtection="1">
      <protection locked="0"/>
    </xf>
    <xf numFmtId="0" fontId="31" fillId="0" borderId="11" xfId="0" applyFont="1" applyBorder="1" applyAlignment="1" applyProtection="1">
      <alignment horizontal="left" vertical="center"/>
      <protection locked="0"/>
    </xf>
    <xf numFmtId="0" fontId="2" fillId="0" borderId="0" xfId="0" applyFont="1" applyFill="1" applyAlignment="1" applyProtection="1">
      <alignment vertical="top" wrapText="1"/>
      <protection locked="0"/>
    </xf>
    <xf numFmtId="0" fontId="3" fillId="0" borderId="0" xfId="0" applyFont="1" applyFill="1" applyBorder="1" applyAlignment="1" applyProtection="1">
      <alignment vertical="top"/>
      <protection locked="0"/>
    </xf>
    <xf numFmtId="0" fontId="3" fillId="0" borderId="0" xfId="0" applyFont="1" applyBorder="1" applyAlignment="1" applyProtection="1">
      <alignment vertical="top"/>
      <protection locked="0"/>
    </xf>
    <xf numFmtId="49" fontId="28" fillId="0" borderId="11" xfId="0" quotePrefix="1" applyNumberFormat="1" applyFont="1" applyBorder="1" applyAlignment="1" applyProtection="1">
      <alignment horizontal="center" vertical="center"/>
      <protection locked="0"/>
    </xf>
    <xf numFmtId="0" fontId="20" fillId="0" borderId="12"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 fillId="0" borderId="0" xfId="0" applyFont="1" applyBorder="1" applyAlignment="1" applyProtection="1">
      <alignment vertical="center"/>
      <protection locked="0"/>
    </xf>
    <xf numFmtId="0" fontId="11" fillId="0" borderId="0" xfId="0" applyFont="1" applyBorder="1" applyAlignment="1" applyProtection="1">
      <alignment horizontal="left" vertical="center" wrapText="1"/>
      <protection locked="0"/>
    </xf>
    <xf numFmtId="0" fontId="11"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0" xfId="0" applyNumberFormat="1" applyFont="1" applyBorder="1" applyAlignment="1" applyProtection="1">
      <alignment horizontal="center" vertical="center" wrapText="1"/>
      <protection locked="0"/>
    </xf>
    <xf numFmtId="0" fontId="29" fillId="0" borderId="0" xfId="0" applyFont="1" applyBorder="1" applyAlignment="1" applyProtection="1">
      <alignment horizontal="center" vertical="center" wrapText="1"/>
      <protection locked="0"/>
    </xf>
    <xf numFmtId="0" fontId="0" fillId="0" borderId="0" xfId="0" applyBorder="1" applyAlignment="1" applyProtection="1">
      <protection locked="0"/>
    </xf>
    <xf numFmtId="0" fontId="2" fillId="0" borderId="0" xfId="0" applyFont="1" applyBorder="1" applyAlignment="1" applyProtection="1">
      <alignment horizontal="left" vertical="top" wrapText="1"/>
      <protection locked="0"/>
    </xf>
    <xf numFmtId="0" fontId="2" fillId="0" borderId="5" xfId="0" applyNumberFormat="1" applyFont="1" applyBorder="1" applyAlignment="1" applyProtection="1">
      <alignment horizontal="left" vertical="center" wrapText="1"/>
      <protection locked="0"/>
    </xf>
    <xf numFmtId="49" fontId="21" fillId="0" borderId="4"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top"/>
      <protection locked="0"/>
    </xf>
    <xf numFmtId="49" fontId="21" fillId="0" borderId="4"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top"/>
      <protection locked="0"/>
    </xf>
    <xf numFmtId="49" fontId="28" fillId="0" borderId="16" xfId="0" applyNumberFormat="1" applyFont="1" applyBorder="1" applyAlignment="1" applyProtection="1">
      <alignment horizontal="center" vertical="center"/>
      <protection locked="0"/>
    </xf>
    <xf numFmtId="0" fontId="20" fillId="0" borderId="17" xfId="0" applyFont="1" applyFill="1" applyBorder="1" applyAlignment="1" applyProtection="1">
      <alignment horizontal="left" vertical="center"/>
      <protection locked="0"/>
    </xf>
    <xf numFmtId="0" fontId="2" fillId="0" borderId="25" xfId="0" applyFont="1" applyFill="1" applyBorder="1" applyAlignment="1" applyProtection="1">
      <alignment vertical="center" wrapText="1"/>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0" borderId="0" xfId="0" applyNumberFormat="1" applyFont="1" applyFill="1" applyBorder="1" applyAlignment="1" applyProtection="1">
      <alignment horizontal="center" vertical="center"/>
      <protection locked="0"/>
    </xf>
    <xf numFmtId="0" fontId="29" fillId="0" borderId="0" xfId="0" applyFont="1" applyFill="1" applyBorder="1" applyAlignment="1" applyProtection="1">
      <alignment vertical="center"/>
      <protection locked="0"/>
    </xf>
    <xf numFmtId="0" fontId="2" fillId="0" borderId="0" xfId="0" applyFont="1" applyBorder="1" applyAlignment="1" applyProtection="1">
      <protection locked="0"/>
    </xf>
    <xf numFmtId="0" fontId="2" fillId="0" borderId="0" xfId="0" applyFont="1" applyBorder="1" applyAlignment="1" applyProtection="1">
      <alignment horizontal="left" vertical="top"/>
      <protection locked="0"/>
    </xf>
    <xf numFmtId="49" fontId="39" fillId="0" borderId="4" xfId="0" applyNumberFormat="1" applyFont="1" applyBorder="1" applyAlignment="1" applyProtection="1">
      <alignment horizontal="center"/>
      <protection locked="0"/>
    </xf>
    <xf numFmtId="49" fontId="28" fillId="0" borderId="29" xfId="0" applyNumberFormat="1" applyFont="1" applyBorder="1" applyAlignment="1" applyProtection="1">
      <alignment horizontal="center" vertical="center"/>
      <protection locked="0"/>
    </xf>
    <xf numFmtId="0" fontId="2" fillId="0" borderId="34" xfId="0" applyFont="1" applyBorder="1" applyAlignment="1" applyProtection="1">
      <alignment horizontal="center" vertical="center"/>
    </xf>
    <xf numFmtId="0" fontId="42" fillId="7" borderId="22" xfId="0" applyFont="1" applyFill="1" applyBorder="1" applyAlignment="1" applyProtection="1">
      <alignment horizontal="center" vertical="center" wrapText="1"/>
    </xf>
    <xf numFmtId="0" fontId="2" fillId="8" borderId="35" xfId="0" applyNumberFormat="1" applyFont="1" applyFill="1" applyBorder="1" applyAlignment="1" applyProtection="1">
      <alignment horizontal="left" vertical="center" wrapText="1"/>
    </xf>
    <xf numFmtId="0" fontId="3" fillId="0" borderId="0" xfId="0" applyFont="1" applyFill="1" applyBorder="1" applyProtection="1"/>
    <xf numFmtId="0" fontId="2" fillId="0" borderId="0" xfId="0" applyFont="1" applyFill="1" applyBorder="1" applyProtection="1"/>
    <xf numFmtId="0" fontId="3" fillId="0" borderId="0" xfId="0" applyFont="1" applyBorder="1" applyProtection="1"/>
    <xf numFmtId="0" fontId="28" fillId="0" borderId="1" xfId="0" applyFont="1" applyFill="1" applyBorder="1" applyProtection="1"/>
    <xf numFmtId="0" fontId="3" fillId="0" borderId="2" xfId="0" applyFont="1" applyFill="1" applyBorder="1" applyProtection="1"/>
    <xf numFmtId="0" fontId="3" fillId="0" borderId="2" xfId="0" applyFont="1" applyBorder="1" applyProtection="1"/>
    <xf numFmtId="0" fontId="3" fillId="0" borderId="2" xfId="0" applyFont="1" applyBorder="1" applyAlignment="1" applyProtection="1">
      <alignment horizontal="left" vertical="center"/>
    </xf>
    <xf numFmtId="0" fontId="3" fillId="0" borderId="2" xfId="0" applyFont="1" applyBorder="1" applyAlignment="1" applyProtection="1">
      <alignment horizontal="center" vertical="top"/>
    </xf>
    <xf numFmtId="0" fontId="45" fillId="0" borderId="2" xfId="1" applyFont="1" applyBorder="1" applyAlignment="1" applyProtection="1">
      <alignment horizontal="right" vertical="center" wrapText="1" indent="1"/>
    </xf>
    <xf numFmtId="0" fontId="46" fillId="0" borderId="38" xfId="0" applyFont="1" applyBorder="1" applyAlignment="1" applyProtection="1">
      <alignment horizontal="center" vertical="center"/>
    </xf>
    <xf numFmtId="0" fontId="47" fillId="0" borderId="38" xfId="0" applyFont="1" applyBorder="1" applyAlignment="1" applyProtection="1">
      <alignment horizontal="center" vertical="center"/>
    </xf>
    <xf numFmtId="0" fontId="2" fillId="0" borderId="39" xfId="0" applyNumberFormat="1" applyFont="1" applyBorder="1" applyAlignment="1" applyProtection="1">
      <alignment horizontal="left" vertical="center" wrapText="1"/>
    </xf>
    <xf numFmtId="0" fontId="3" fillId="0" borderId="0" xfId="0" applyFont="1" applyFill="1" applyProtection="1"/>
    <xf numFmtId="0" fontId="2" fillId="0" borderId="0" xfId="0" applyFont="1" applyFill="1" applyProtection="1"/>
    <xf numFmtId="0" fontId="3" fillId="0" borderId="0" xfId="0" applyFont="1" applyProtection="1"/>
    <xf numFmtId="0" fontId="28" fillId="8" borderId="4" xfId="0" applyFont="1" applyFill="1" applyBorder="1" applyAlignment="1" applyProtection="1">
      <alignment vertical="center"/>
    </xf>
    <xf numFmtId="0" fontId="3" fillId="8" borderId="0" xfId="0" applyFont="1" applyFill="1" applyBorder="1" applyAlignment="1" applyProtection="1">
      <alignment vertical="center"/>
    </xf>
    <xf numFmtId="0" fontId="3" fillId="8" borderId="0" xfId="0" applyFont="1" applyFill="1" applyBorder="1" applyAlignment="1" applyProtection="1">
      <alignment horizontal="left" vertical="center"/>
    </xf>
    <xf numFmtId="0" fontId="3" fillId="8" borderId="0" xfId="0" applyFont="1" applyFill="1" applyBorder="1" applyAlignment="1" applyProtection="1">
      <alignment horizontal="center" vertical="center"/>
    </xf>
    <xf numFmtId="0" fontId="45" fillId="8" borderId="0" xfId="1" applyFont="1" applyFill="1" applyBorder="1" applyAlignment="1" applyProtection="1">
      <alignment horizontal="right" vertical="center" indent="1"/>
    </xf>
    <xf numFmtId="0" fontId="49" fillId="8" borderId="38" xfId="0" applyNumberFormat="1" applyFont="1" applyFill="1" applyBorder="1" applyAlignment="1" applyProtection="1">
      <alignment horizontal="center" vertical="center"/>
    </xf>
    <xf numFmtId="0" fontId="36" fillId="8" borderId="38" xfId="0" applyFont="1" applyFill="1" applyBorder="1" applyAlignment="1" applyProtection="1">
      <alignment horizontal="center" vertical="center"/>
    </xf>
    <xf numFmtId="0" fontId="2" fillId="8" borderId="38" xfId="0" applyNumberFormat="1" applyFont="1" applyFill="1" applyBorder="1" applyAlignment="1" applyProtection="1">
      <alignment horizontal="left" vertical="center" wrapText="1"/>
    </xf>
    <xf numFmtId="0" fontId="3" fillId="0" borderId="0" xfId="0" applyFont="1" applyFill="1" applyAlignment="1" applyProtection="1">
      <alignment vertical="center"/>
    </xf>
    <xf numFmtId="0" fontId="2" fillId="0" borderId="0" xfId="0" applyFont="1" applyFill="1" applyAlignment="1" applyProtection="1">
      <alignment vertical="center"/>
    </xf>
    <xf numFmtId="0" fontId="3" fillId="0" borderId="0" xfId="0" applyFont="1" applyAlignment="1" applyProtection="1">
      <alignment vertical="center"/>
    </xf>
    <xf numFmtId="0" fontId="28"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45" fillId="0" borderId="0" xfId="1" applyFont="1" applyBorder="1" applyAlignment="1" applyProtection="1">
      <alignment horizontal="right" vertical="center" indent="1"/>
    </xf>
    <xf numFmtId="0" fontId="49" fillId="0" borderId="38" xfId="0" applyFont="1" applyBorder="1" applyAlignment="1" applyProtection="1">
      <alignment horizontal="center" vertical="center"/>
    </xf>
    <xf numFmtId="0" fontId="36" fillId="0" borderId="38" xfId="0" applyFont="1" applyBorder="1" applyAlignment="1" applyProtection="1">
      <alignment horizontal="center" vertical="center"/>
    </xf>
    <xf numFmtId="0" fontId="2" fillId="0" borderId="5" xfId="0" applyNumberFormat="1" applyFont="1" applyBorder="1" applyAlignment="1" applyProtection="1">
      <alignment horizontal="left" vertical="center" wrapText="1"/>
    </xf>
    <xf numFmtId="0" fontId="49" fillId="8" borderId="38" xfId="0" applyFont="1" applyFill="1" applyBorder="1" applyAlignment="1" applyProtection="1">
      <alignment horizontal="center" vertical="center"/>
    </xf>
    <xf numFmtId="0" fontId="2" fillId="8" borderId="5" xfId="0" applyNumberFormat="1" applyFont="1" applyFill="1" applyBorder="1" applyAlignment="1" applyProtection="1">
      <alignment horizontal="left" vertical="center" wrapText="1"/>
    </xf>
    <xf numFmtId="0" fontId="31" fillId="8" borderId="4" xfId="0" applyFont="1" applyFill="1" applyBorder="1" applyAlignment="1" applyProtection="1">
      <alignment vertical="top"/>
    </xf>
    <xf numFmtId="0" fontId="2" fillId="8" borderId="0" xfId="0" applyFont="1" applyFill="1" applyBorder="1" applyAlignment="1" applyProtection="1">
      <alignment vertical="top"/>
    </xf>
    <xf numFmtId="0" fontId="2" fillId="8" borderId="0" xfId="0" applyFont="1" applyFill="1" applyBorder="1" applyAlignment="1" applyProtection="1">
      <alignment horizontal="left" vertical="center"/>
    </xf>
    <xf numFmtId="0" fontId="2" fillId="8" borderId="0" xfId="0" applyFont="1" applyFill="1" applyBorder="1" applyAlignment="1" applyProtection="1">
      <alignment horizontal="center" vertical="top"/>
    </xf>
    <xf numFmtId="0" fontId="31" fillId="0" borderId="4" xfId="0" applyFont="1" applyFill="1" applyBorder="1" applyAlignment="1" applyProtection="1">
      <alignment vertical="top"/>
    </xf>
    <xf numFmtId="0" fontId="2" fillId="0" borderId="0" xfId="0" applyFont="1" applyFill="1" applyBorder="1" applyAlignment="1" applyProtection="1">
      <alignment vertical="top"/>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top"/>
    </xf>
    <xf numFmtId="0" fontId="45" fillId="0" borderId="0" xfId="1" applyFont="1" applyFill="1" applyBorder="1" applyAlignment="1" applyProtection="1">
      <alignment horizontal="right" vertical="center" indent="1"/>
    </xf>
    <xf numFmtId="0" fontId="49" fillId="0" borderId="38" xfId="0" applyFont="1" applyFill="1" applyBorder="1" applyAlignment="1" applyProtection="1">
      <alignment horizontal="center" vertical="center"/>
    </xf>
    <xf numFmtId="0" fontId="0" fillId="0" borderId="35" xfId="0" applyBorder="1" applyAlignment="1" applyProtection="1">
      <alignment horizontal="center" vertical="center"/>
    </xf>
    <xf numFmtId="0" fontId="51" fillId="7" borderId="35" xfId="0" applyFont="1" applyFill="1" applyBorder="1" applyAlignment="1" applyProtection="1">
      <alignment horizontal="center" vertical="center"/>
    </xf>
    <xf numFmtId="0" fontId="28" fillId="0" borderId="2" xfId="1" applyFont="1" applyBorder="1" applyAlignment="1" applyProtection="1">
      <alignment horizontal="left" vertical="center"/>
      <protection locked="0"/>
    </xf>
    <xf numFmtId="0" fontId="18" fillId="0" borderId="2" xfId="1" applyFont="1" applyBorder="1" applyAlignment="1" applyProtection="1">
      <alignment horizontal="left" vertical="center"/>
      <protection locked="0"/>
    </xf>
    <xf numFmtId="0" fontId="18" fillId="0" borderId="2" xfId="0" applyFont="1" applyBorder="1" applyProtection="1">
      <protection locked="0"/>
    </xf>
    <xf numFmtId="0" fontId="18" fillId="0" borderId="2" xfId="0" applyFont="1" applyBorder="1" applyAlignment="1" applyProtection="1">
      <alignment horizontal="left" vertical="center"/>
      <protection locked="0"/>
    </xf>
    <xf numFmtId="0" fontId="18" fillId="0" borderId="2" xfId="0" applyFont="1" applyBorder="1" applyAlignment="1" applyProtection="1">
      <alignment horizontal="center" vertical="center"/>
      <protection locked="0"/>
    </xf>
    <xf numFmtId="0" fontId="18" fillId="0" borderId="2" xfId="0" applyFont="1" applyBorder="1" applyAlignment="1" applyProtection="1">
      <alignment horizontal="left" vertical="center" indent="2"/>
      <protection locked="0"/>
    </xf>
    <xf numFmtId="0" fontId="18" fillId="0" borderId="2" xfId="0" applyNumberFormat="1" applyFont="1" applyBorder="1" applyAlignment="1" applyProtection="1">
      <alignment horizontal="center" vertical="center"/>
      <protection locked="0"/>
    </xf>
    <xf numFmtId="0" fontId="53" fillId="0" borderId="2" xfId="0" applyFont="1" applyBorder="1" applyAlignment="1" applyProtection="1">
      <alignment horizontal="left" vertical="center" indent="2"/>
      <protection locked="0"/>
    </xf>
    <xf numFmtId="0" fontId="3" fillId="0" borderId="2" xfId="0" applyFont="1" applyBorder="1" applyAlignment="1" applyProtection="1">
      <alignment horizontal="left" vertical="center" indent="2"/>
      <protection locked="0"/>
    </xf>
    <xf numFmtId="0" fontId="18" fillId="0" borderId="0" xfId="0" applyFont="1" applyBorder="1" applyAlignment="1" applyProtection="1">
      <alignment horizontal="left" vertical="center" indent="2"/>
      <protection locked="0"/>
    </xf>
    <xf numFmtId="0" fontId="11" fillId="0" borderId="3" xfId="0" applyNumberFormat="1" applyFont="1" applyBorder="1" applyAlignment="1" applyProtection="1">
      <alignment horizontal="left" vertical="center" wrapText="1"/>
      <protection locked="0"/>
    </xf>
    <xf numFmtId="0" fontId="18" fillId="0" borderId="0" xfId="0" applyFont="1" applyFill="1" applyProtection="1">
      <protection locked="0"/>
    </xf>
    <xf numFmtId="0" fontId="11" fillId="0" borderId="0" xfId="0" applyFont="1" applyFill="1" applyProtection="1">
      <protection locked="0"/>
    </xf>
    <xf numFmtId="0" fontId="18" fillId="0" borderId="0" xfId="0" applyFont="1" applyProtection="1">
      <protection locked="0"/>
    </xf>
    <xf numFmtId="0" fontId="2" fillId="0" borderId="0" xfId="0" applyFont="1" applyFill="1" applyBorder="1" applyAlignment="1" applyProtection="1">
      <alignment vertical="top"/>
      <protection locked="0"/>
    </xf>
    <xf numFmtId="0" fontId="54" fillId="0" borderId="0" xfId="0" applyFont="1" applyBorder="1" applyAlignment="1" applyProtection="1">
      <alignment horizontal="left" vertical="center" indent="1"/>
      <protection locked="0"/>
    </xf>
    <xf numFmtId="0" fontId="3" fillId="0" borderId="0" xfId="0" applyFont="1" applyFill="1" applyProtection="1">
      <protection locked="0"/>
    </xf>
    <xf numFmtId="0" fontId="2" fillId="0" borderId="0" xfId="0" applyFont="1" applyFill="1" applyProtection="1">
      <protection locked="0"/>
    </xf>
    <xf numFmtId="0" fontId="3" fillId="0" borderId="0" xfId="0" applyFont="1" applyProtection="1">
      <protection locked="0"/>
    </xf>
    <xf numFmtId="0" fontId="2" fillId="0" borderId="21" xfId="0" applyFont="1" applyBorder="1" applyAlignment="1" applyProtection="1">
      <alignment horizontal="left"/>
      <protection locked="0"/>
    </xf>
    <xf numFmtId="0" fontId="2" fillId="0" borderId="22" xfId="0" applyNumberFormat="1" applyFont="1" applyBorder="1" applyAlignment="1" applyProtection="1">
      <alignment horizontal="left" vertical="center" wrapText="1"/>
      <protection locked="0"/>
    </xf>
    <xf numFmtId="0" fontId="28" fillId="2" borderId="4" xfId="0" applyFont="1" applyFill="1" applyBorder="1" applyAlignment="1" applyProtection="1">
      <alignment horizontal="center" vertical="center"/>
      <protection locked="0"/>
    </xf>
    <xf numFmtId="0" fontId="2" fillId="5" borderId="22" xfId="0" applyFont="1" applyFill="1" applyBorder="1" applyAlignment="1" applyProtection="1">
      <alignment horizontal="center" vertical="center"/>
      <protection locked="0"/>
    </xf>
    <xf numFmtId="0" fontId="11" fillId="5" borderId="42" xfId="0" applyFont="1" applyFill="1" applyBorder="1" applyAlignment="1" applyProtection="1">
      <alignment horizontal="center" vertical="center"/>
      <protection locked="0"/>
    </xf>
    <xf numFmtId="0" fontId="2" fillId="5" borderId="42" xfId="0" applyNumberFormat="1" applyFont="1" applyFill="1" applyBorder="1" applyAlignment="1" applyProtection="1">
      <alignment horizontal="left" vertical="center" wrapText="1"/>
      <protection locked="0"/>
    </xf>
    <xf numFmtId="0" fontId="28" fillId="9" borderId="43" xfId="0" applyFont="1" applyFill="1" applyBorder="1" applyAlignment="1" applyProtection="1">
      <alignment horizontal="center" vertical="center"/>
      <protection locked="0"/>
    </xf>
    <xf numFmtId="0" fontId="56" fillId="0" borderId="44" xfId="0" applyFont="1" applyBorder="1" applyAlignment="1" applyProtection="1">
      <alignment horizontal="left" vertical="center" wrapText="1"/>
      <protection locked="0"/>
    </xf>
    <xf numFmtId="0" fontId="56" fillId="0" borderId="47" xfId="0" applyFont="1" applyBorder="1" applyAlignment="1" applyProtection="1">
      <alignment horizontal="center" vertical="center"/>
      <protection locked="0"/>
    </xf>
    <xf numFmtId="0" fontId="57" fillId="0" borderId="49" xfId="0" applyFont="1" applyBorder="1" applyAlignment="1" applyProtection="1">
      <alignment vertical="center" wrapText="1"/>
      <protection locked="0"/>
    </xf>
    <xf numFmtId="0" fontId="2" fillId="0" borderId="49" xfId="0" applyNumberFormat="1" applyFont="1" applyFill="1" applyBorder="1" applyAlignment="1" applyProtection="1">
      <alignment horizontal="left" vertical="center" wrapText="1"/>
      <protection locked="0"/>
    </xf>
    <xf numFmtId="0" fontId="2" fillId="0" borderId="0" xfId="0" applyFont="1" applyFill="1" applyAlignment="1">
      <alignment vertical="center"/>
    </xf>
    <xf numFmtId="0" fontId="58" fillId="0" borderId="0" xfId="0" applyFont="1" applyFill="1" applyProtection="1">
      <protection locked="0"/>
    </xf>
    <xf numFmtId="0" fontId="58" fillId="0" borderId="0" xfId="0" applyFont="1" applyProtection="1">
      <protection locked="0"/>
    </xf>
    <xf numFmtId="0" fontId="28" fillId="9" borderId="53" xfId="0" applyFont="1" applyFill="1" applyBorder="1" applyAlignment="1" applyProtection="1">
      <alignment horizontal="center" vertical="center"/>
      <protection locked="0"/>
    </xf>
    <xf numFmtId="0" fontId="56" fillId="0" borderId="54" xfId="0" applyFont="1" applyFill="1" applyBorder="1" applyAlignment="1" applyProtection="1">
      <alignment horizontal="left" vertical="center" wrapText="1"/>
      <protection locked="0"/>
    </xf>
    <xf numFmtId="0" fontId="56" fillId="0" borderId="26" xfId="0" applyFont="1" applyFill="1" applyBorder="1" applyAlignment="1" applyProtection="1">
      <alignment horizontal="center" vertical="center"/>
      <protection locked="0"/>
    </xf>
    <xf numFmtId="0" fontId="57" fillId="0" borderId="53" xfId="0" applyFont="1" applyFill="1" applyBorder="1" applyAlignment="1" applyProtection="1">
      <alignment horizontal="left" vertical="center" wrapText="1"/>
      <protection locked="0"/>
    </xf>
    <xf numFmtId="0" fontId="2" fillId="0" borderId="53" xfId="0" applyNumberFormat="1" applyFont="1" applyFill="1" applyBorder="1" applyAlignment="1" applyProtection="1">
      <alignment horizontal="left" vertical="center" wrapText="1"/>
      <protection locked="0"/>
    </xf>
    <xf numFmtId="0" fontId="28" fillId="9" borderId="51" xfId="0" applyFont="1" applyFill="1" applyBorder="1" applyAlignment="1" applyProtection="1">
      <alignment horizontal="center" vertical="center"/>
      <protection locked="0"/>
    </xf>
    <xf numFmtId="0" fontId="2" fillId="3" borderId="53" xfId="0" applyNumberFormat="1" applyFont="1" applyFill="1" applyBorder="1" applyAlignment="1" applyProtection="1">
      <alignment horizontal="left" vertical="center" wrapText="1"/>
      <protection locked="0"/>
    </xf>
    <xf numFmtId="0" fontId="56" fillId="0" borderId="26" xfId="0" applyFont="1" applyBorder="1" applyAlignment="1" applyProtection="1">
      <alignment horizontal="center" vertical="center"/>
      <protection locked="0"/>
    </xf>
    <xf numFmtId="0" fontId="56" fillId="0" borderId="54" xfId="0" applyFont="1" applyBorder="1" applyAlignment="1" applyProtection="1">
      <alignment horizontal="left" vertical="center" wrapText="1"/>
      <protection locked="0"/>
    </xf>
    <xf numFmtId="0" fontId="57" fillId="0" borderId="53" xfId="0" applyFont="1" applyBorder="1" applyAlignment="1" applyProtection="1">
      <alignment horizontal="left" vertical="center" wrapText="1"/>
      <protection locked="0"/>
    </xf>
    <xf numFmtId="0" fontId="56" fillId="0" borderId="50" xfId="0" applyFont="1" applyBorder="1" applyAlignment="1" applyProtection="1">
      <alignment horizontal="left" vertical="center" wrapText="1"/>
      <protection locked="0"/>
    </xf>
    <xf numFmtId="0" fontId="56" fillId="0" borderId="19" xfId="0" applyFont="1" applyBorder="1" applyAlignment="1" applyProtection="1">
      <alignment horizontal="center" vertical="center"/>
      <protection locked="0"/>
    </xf>
    <xf numFmtId="0" fontId="57" fillId="0" borderId="43" xfId="0" applyFont="1" applyBorder="1" applyAlignment="1" applyProtection="1">
      <alignment horizontal="left" vertical="center" wrapText="1"/>
      <protection locked="0"/>
    </xf>
    <xf numFmtId="0" fontId="2" fillId="0" borderId="43" xfId="0" applyNumberFormat="1" applyFont="1" applyFill="1" applyBorder="1" applyAlignment="1" applyProtection="1">
      <alignment horizontal="left" vertical="center" wrapText="1"/>
      <protection locked="0"/>
    </xf>
    <xf numFmtId="0" fontId="60" fillId="0" borderId="0" xfId="0" applyFont="1" applyFill="1" applyProtection="1">
      <protection locked="0"/>
    </xf>
    <xf numFmtId="0" fontId="60" fillId="0" borderId="0" xfId="0" applyFont="1" applyProtection="1">
      <protection locked="0"/>
    </xf>
    <xf numFmtId="0" fontId="2" fillId="0" borderId="0" xfId="0" applyFont="1" applyFill="1" applyAlignment="1">
      <alignment horizontal="left" vertical="top"/>
    </xf>
    <xf numFmtId="0" fontId="61" fillId="0" borderId="0" xfId="0" applyFont="1" applyFill="1" applyAlignment="1">
      <alignment horizontal="left" vertical="top"/>
    </xf>
    <xf numFmtId="0" fontId="0" fillId="0" borderId="0" xfId="0" applyFill="1" applyAlignment="1">
      <alignment horizontal="left" vertical="top"/>
    </xf>
    <xf numFmtId="0" fontId="2" fillId="0" borderId="0" xfId="0" applyFont="1" applyFill="1" applyBorder="1" applyAlignment="1">
      <alignment horizontal="left" vertical="top"/>
    </xf>
    <xf numFmtId="0" fontId="56" fillId="10" borderId="54" xfId="0" applyFont="1" applyFill="1" applyBorder="1" applyAlignment="1" applyProtection="1">
      <alignment horizontal="left" vertical="center" wrapText="1"/>
      <protection locked="0"/>
    </xf>
    <xf numFmtId="0" fontId="56" fillId="10" borderId="26" xfId="0" applyFont="1" applyFill="1" applyBorder="1" applyAlignment="1" applyProtection="1">
      <alignment horizontal="center" vertical="center"/>
      <protection locked="0"/>
    </xf>
    <xf numFmtId="0" fontId="57" fillId="10" borderId="53" xfId="0" applyFont="1" applyFill="1" applyBorder="1" applyAlignment="1" applyProtection="1">
      <alignment horizontal="left" vertical="center" wrapText="1"/>
      <protection locked="0"/>
    </xf>
    <xf numFmtId="0" fontId="2" fillId="10" borderId="53" xfId="0" applyNumberFormat="1" applyFont="1" applyFill="1" applyBorder="1" applyAlignment="1" applyProtection="1">
      <alignment horizontal="left" vertical="center" wrapText="1"/>
      <protection locked="0"/>
    </xf>
    <xf numFmtId="0" fontId="3" fillId="10" borderId="0" xfId="0" applyFont="1" applyFill="1" applyProtection="1">
      <protection locked="0"/>
    </xf>
    <xf numFmtId="0" fontId="31" fillId="9" borderId="57" xfId="0" quotePrefix="1" applyFont="1" applyFill="1" applyBorder="1" applyProtection="1">
      <protection locked="0"/>
    </xf>
    <xf numFmtId="0" fontId="2" fillId="9" borderId="58" xfId="0" applyFont="1" applyFill="1" applyBorder="1" applyAlignment="1" applyProtection="1">
      <alignment horizontal="left" vertical="center" indent="3"/>
      <protection locked="0"/>
    </xf>
    <xf numFmtId="0" fontId="2" fillId="3" borderId="57" xfId="0" applyFont="1" applyFill="1" applyBorder="1" applyAlignment="1" applyProtection="1">
      <alignment horizontal="left" vertical="center" indent="3"/>
      <protection locked="0"/>
    </xf>
    <xf numFmtId="0" fontId="2" fillId="3" borderId="58" xfId="0" applyFont="1" applyFill="1" applyBorder="1" applyAlignment="1" applyProtection="1">
      <alignment horizontal="left" vertical="center" indent="3"/>
      <protection locked="0"/>
    </xf>
    <xf numFmtId="0" fontId="3" fillId="5" borderId="3" xfId="0" applyFont="1" applyFill="1" applyBorder="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vertical="center"/>
      <protection locked="0"/>
    </xf>
    <xf numFmtId="0" fontId="21" fillId="9" borderId="60" xfId="0" applyFont="1" applyFill="1" applyBorder="1" applyAlignment="1" applyProtection="1">
      <alignment horizontal="center" vertical="center"/>
      <protection locked="0"/>
    </xf>
    <xf numFmtId="0" fontId="20" fillId="9" borderId="61" xfId="0" applyFont="1" applyFill="1" applyBorder="1" applyAlignment="1" applyProtection="1">
      <alignment horizontal="center" vertical="center"/>
      <protection locked="0"/>
    </xf>
    <xf numFmtId="0" fontId="20" fillId="3" borderId="60" xfId="0" applyFont="1" applyFill="1" applyBorder="1" applyAlignment="1" applyProtection="1">
      <alignment horizontal="center" vertical="center"/>
      <protection locked="0"/>
    </xf>
    <xf numFmtId="0" fontId="20" fillId="3" borderId="61" xfId="0" applyFont="1" applyFill="1" applyBorder="1" applyAlignment="1" applyProtection="1">
      <alignment horizontal="center" vertical="center"/>
      <protection locked="0"/>
    </xf>
    <xf numFmtId="0" fontId="64" fillId="5" borderId="62" xfId="0" applyFont="1" applyFill="1" applyBorder="1" applyAlignment="1" applyProtection="1">
      <alignment horizontal="center" vertical="center"/>
      <protection locked="0"/>
    </xf>
    <xf numFmtId="0" fontId="64" fillId="5" borderId="63" xfId="0" applyFont="1" applyFill="1" applyBorder="1" applyAlignment="1" applyProtection="1">
      <alignment horizontal="center" vertical="center"/>
      <protection locked="0"/>
    </xf>
    <xf numFmtId="0" fontId="65" fillId="5" borderId="22" xfId="0" applyFont="1" applyFill="1" applyBorder="1" applyAlignment="1" applyProtection="1">
      <alignment horizontal="center" vertical="center"/>
      <protection locked="0"/>
    </xf>
    <xf numFmtId="0" fontId="28" fillId="11" borderId="32" xfId="0" applyFont="1" applyFill="1" applyBorder="1" applyProtection="1">
      <protection locked="0"/>
    </xf>
    <xf numFmtId="0" fontId="3" fillId="11" borderId="27" xfId="0" applyFont="1" applyFill="1" applyBorder="1" applyProtection="1">
      <protection locked="0"/>
    </xf>
    <xf numFmtId="0" fontId="2" fillId="11" borderId="27" xfId="0" applyFont="1" applyFill="1" applyBorder="1" applyAlignment="1" applyProtection="1">
      <alignment horizontal="left" vertical="top"/>
      <protection locked="0"/>
    </xf>
    <xf numFmtId="0" fontId="3" fillId="11" borderId="27" xfId="0" applyFont="1" applyFill="1" applyBorder="1" applyAlignment="1" applyProtection="1">
      <alignment horizontal="left" vertical="center"/>
      <protection locked="0"/>
    </xf>
    <xf numFmtId="0" fontId="3" fillId="11" borderId="27" xfId="0" applyFont="1" applyFill="1" applyBorder="1" applyAlignment="1" applyProtection="1">
      <alignment horizontal="center" vertical="top"/>
      <protection locked="0"/>
    </xf>
    <xf numFmtId="0" fontId="3" fillId="11" borderId="27" xfId="0" applyFont="1" applyFill="1" applyBorder="1" applyAlignment="1" applyProtection="1">
      <alignment vertical="top"/>
      <protection locked="0"/>
    </xf>
    <xf numFmtId="0" fontId="2" fillId="11" borderId="27" xfId="0" applyNumberFormat="1" applyFont="1" applyFill="1" applyBorder="1" applyAlignment="1" applyProtection="1">
      <alignment horizontal="center" vertical="center"/>
      <protection locked="0"/>
    </xf>
    <xf numFmtId="0" fontId="29" fillId="11" borderId="27" xfId="0" applyFont="1" applyFill="1" applyBorder="1" applyProtection="1">
      <protection locked="0"/>
    </xf>
    <xf numFmtId="0" fontId="2" fillId="11" borderId="27" xfId="0" applyFont="1" applyFill="1" applyBorder="1" applyProtection="1">
      <protection locked="0"/>
    </xf>
    <xf numFmtId="0" fontId="2" fillId="0" borderId="0" xfId="0" applyFont="1" applyFill="1" applyAlignment="1" applyProtection="1">
      <alignment vertical="center"/>
      <protection locked="0"/>
    </xf>
    <xf numFmtId="0" fontId="28" fillId="9" borderId="56" xfId="0" applyFont="1" applyFill="1" applyBorder="1" applyAlignment="1" applyProtection="1">
      <alignment horizontal="center" vertical="center"/>
      <protection locked="0"/>
    </xf>
    <xf numFmtId="0" fontId="3" fillId="9" borderId="38" xfId="0" applyFont="1" applyFill="1" applyBorder="1" applyAlignment="1" applyProtection="1">
      <alignment horizontal="center" vertical="center"/>
      <protection locked="0"/>
    </xf>
    <xf numFmtId="0" fontId="3" fillId="3" borderId="40" xfId="0" applyFont="1" applyFill="1" applyBorder="1" applyAlignment="1" applyProtection="1">
      <alignment horizontal="center" vertical="center"/>
      <protection locked="0"/>
    </xf>
    <xf numFmtId="0" fontId="3" fillId="3" borderId="39" xfId="0" applyFont="1" applyFill="1" applyBorder="1" applyAlignment="1" applyProtection="1">
      <alignment horizontal="center" vertical="center"/>
      <protection locked="0"/>
    </xf>
    <xf numFmtId="0" fontId="0" fillId="0" borderId="56" xfId="0" applyBorder="1" applyAlignment="1" applyProtection="1">
      <alignment horizontal="left" vertical="center"/>
      <protection locked="0"/>
    </xf>
    <xf numFmtId="0" fontId="2" fillId="0" borderId="55" xfId="0" applyNumberFormat="1" applyFont="1" applyFill="1" applyBorder="1" applyAlignment="1" applyProtection="1">
      <alignment horizontal="center" vertical="center" wrapText="1"/>
    </xf>
    <xf numFmtId="164" fontId="53" fillId="9" borderId="54" xfId="0" applyNumberFormat="1" applyFont="1" applyFill="1" applyBorder="1" applyAlignment="1" applyProtection="1">
      <alignment horizontal="center" vertical="center" wrapText="1"/>
    </xf>
    <xf numFmtId="164" fontId="3" fillId="0" borderId="39" xfId="0" applyNumberFormat="1" applyFont="1" applyFill="1" applyBorder="1" applyAlignment="1" applyProtection="1">
      <alignment horizontal="center" vertical="center"/>
    </xf>
    <xf numFmtId="164" fontId="18" fillId="0" borderId="19" xfId="0" applyNumberFormat="1" applyFont="1" applyFill="1" applyBorder="1" applyAlignment="1" applyProtection="1">
      <alignment horizontal="center" vertical="center"/>
      <protection locked="0"/>
    </xf>
    <xf numFmtId="0" fontId="56" fillId="0" borderId="55" xfId="0" applyFont="1" applyBorder="1" applyAlignment="1" applyProtection="1">
      <alignment horizontal="left" vertical="center" wrapText="1"/>
      <protection locked="0"/>
    </xf>
    <xf numFmtId="0" fontId="2" fillId="0" borderId="55" xfId="0" applyNumberFormat="1" applyFont="1" applyBorder="1" applyAlignment="1" applyProtection="1">
      <alignment horizontal="left" vertical="center" wrapText="1"/>
      <protection locked="0"/>
    </xf>
    <xf numFmtId="0" fontId="28" fillId="9" borderId="54" xfId="0" applyFont="1" applyFill="1" applyBorder="1" applyAlignment="1" applyProtection="1">
      <alignment horizontal="center" vertical="center"/>
      <protection locked="0"/>
    </xf>
    <xf numFmtId="0" fontId="3" fillId="9" borderId="64"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65" xfId="0" applyFont="1" applyFill="1" applyBorder="1" applyAlignment="1" applyProtection="1">
      <alignment horizontal="center" vertical="center"/>
      <protection locked="0"/>
    </xf>
    <xf numFmtId="0" fontId="2" fillId="0" borderId="54" xfId="0" applyFont="1" applyBorder="1" applyAlignment="1" applyProtection="1">
      <alignment horizontal="left" vertical="center"/>
      <protection locked="0"/>
    </xf>
    <xf numFmtId="0" fontId="2" fillId="0" borderId="53" xfId="0" applyNumberFormat="1" applyFont="1" applyFill="1" applyBorder="1" applyAlignment="1" applyProtection="1">
      <alignment horizontal="center" vertical="center" wrapText="1"/>
    </xf>
    <xf numFmtId="164" fontId="3" fillId="0" borderId="65" xfId="0" applyNumberFormat="1" applyFont="1" applyFill="1" applyBorder="1" applyAlignment="1" applyProtection="1">
      <alignment horizontal="center" vertical="center"/>
    </xf>
    <xf numFmtId="164" fontId="3" fillId="0" borderId="26" xfId="0" applyNumberFormat="1" applyFont="1" applyFill="1" applyBorder="1" applyAlignment="1" applyProtection="1">
      <alignment horizontal="center" vertical="center"/>
      <protection locked="0"/>
    </xf>
    <xf numFmtId="0" fontId="2" fillId="0" borderId="53" xfId="0" applyFont="1" applyBorder="1" applyAlignment="1" applyProtection="1">
      <alignment horizontal="left" vertical="center" wrapText="1"/>
      <protection locked="0"/>
    </xf>
    <xf numFmtId="0" fontId="2" fillId="0" borderId="53" xfId="0" applyNumberFormat="1" applyFont="1" applyBorder="1" applyAlignment="1" applyProtection="1">
      <alignment horizontal="left" vertical="center" wrapText="1"/>
      <protection locked="0"/>
    </xf>
    <xf numFmtId="0" fontId="28" fillId="9" borderId="52" xfId="0" applyFont="1" applyFill="1" applyBorder="1" applyAlignment="1" applyProtection="1">
      <alignment horizontal="center" vertical="center"/>
      <protection locked="0"/>
    </xf>
    <xf numFmtId="0" fontId="3" fillId="9" borderId="14"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2" fillId="0" borderId="52" xfId="0" applyFont="1" applyBorder="1" applyAlignment="1" applyProtection="1">
      <alignment horizontal="left" vertical="center"/>
      <protection locked="0"/>
    </xf>
    <xf numFmtId="0" fontId="2" fillId="0" borderId="51" xfId="0" applyNumberFormat="1" applyFont="1" applyFill="1" applyBorder="1" applyAlignment="1" applyProtection="1">
      <alignment horizontal="center" vertical="center" wrapText="1"/>
    </xf>
    <xf numFmtId="164" fontId="53" fillId="9" borderId="52" xfId="0" applyNumberFormat="1" applyFont="1" applyFill="1" applyBorder="1" applyAlignment="1" applyProtection="1">
      <alignment horizontal="center" vertical="center" wrapText="1"/>
    </xf>
    <xf numFmtId="164" fontId="3" fillId="0" borderId="15" xfId="0" applyNumberFormat="1" applyFont="1" applyFill="1" applyBorder="1" applyAlignment="1" applyProtection="1">
      <alignment horizontal="center" vertical="center"/>
    </xf>
    <xf numFmtId="164" fontId="3" fillId="0" borderId="24" xfId="0" applyNumberFormat="1" applyFont="1" applyFill="1" applyBorder="1" applyAlignment="1" applyProtection="1">
      <alignment horizontal="center" vertical="center"/>
      <protection locked="0"/>
    </xf>
    <xf numFmtId="0" fontId="2" fillId="0" borderId="51" xfId="0" applyFont="1" applyBorder="1" applyAlignment="1" applyProtection="1">
      <alignment horizontal="left" vertical="center" wrapText="1"/>
      <protection locked="0"/>
    </xf>
    <xf numFmtId="0" fontId="2" fillId="0" borderId="51" xfId="0" applyNumberFormat="1" applyFont="1" applyBorder="1" applyAlignment="1" applyProtection="1">
      <alignment horizontal="left" vertical="center" wrapText="1"/>
      <protection locked="0"/>
    </xf>
    <xf numFmtId="0" fontId="2" fillId="0" borderId="35" xfId="0" applyFont="1" applyBorder="1" applyAlignment="1" applyProtection="1">
      <alignment horizontal="center" vertical="top"/>
      <protection locked="0"/>
    </xf>
    <xf numFmtId="0" fontId="2" fillId="0" borderId="24" xfId="0" applyFont="1" applyFill="1" applyBorder="1" applyAlignment="1" applyProtection="1">
      <alignment wrapText="1"/>
      <protection locked="0"/>
    </xf>
    <xf numFmtId="0" fontId="28" fillId="9" borderId="66" xfId="0" applyFont="1" applyFill="1" applyBorder="1" applyAlignment="1" applyProtection="1">
      <alignment horizontal="center" vertical="center"/>
      <protection locked="0"/>
    </xf>
    <xf numFmtId="0" fontId="3" fillId="9" borderId="67" xfId="0" applyFont="1" applyFill="1" applyBorder="1" applyAlignment="1" applyProtection="1">
      <alignment horizontal="center" vertical="center"/>
      <protection locked="0"/>
    </xf>
    <xf numFmtId="0" fontId="3" fillId="3" borderId="68" xfId="0" applyFont="1" applyFill="1" applyBorder="1" applyAlignment="1" applyProtection="1">
      <alignment horizontal="center" vertical="center"/>
      <protection locked="0"/>
    </xf>
    <xf numFmtId="0" fontId="3" fillId="3" borderId="69" xfId="0" applyFont="1" applyFill="1" applyBorder="1" applyAlignment="1" applyProtection="1">
      <alignment horizontal="center" vertical="center"/>
      <protection locked="0"/>
    </xf>
    <xf numFmtId="0" fontId="2" fillId="0" borderId="56" xfId="0" applyFont="1" applyBorder="1" applyAlignment="1" applyProtection="1">
      <alignment horizontal="left" vertical="center"/>
      <protection locked="0"/>
    </xf>
    <xf numFmtId="0" fontId="2" fillId="0" borderId="70" xfId="0" applyNumberFormat="1" applyFont="1" applyFill="1" applyBorder="1" applyAlignment="1" applyProtection="1">
      <alignment horizontal="center" vertical="center" wrapText="1"/>
    </xf>
    <xf numFmtId="164" fontId="53" fillId="9" borderId="56" xfId="0" applyNumberFormat="1" applyFont="1" applyFill="1" applyBorder="1" applyAlignment="1" applyProtection="1">
      <alignment horizontal="center" vertical="center" wrapText="1"/>
    </xf>
    <xf numFmtId="0" fontId="56" fillId="0" borderId="71" xfId="0" applyFont="1" applyBorder="1" applyAlignment="1" applyProtection="1">
      <alignment horizontal="left" vertical="center" wrapText="1"/>
      <protection locked="0"/>
    </xf>
    <xf numFmtId="0" fontId="2" fillId="0" borderId="51" xfId="0" applyNumberFormat="1" applyFont="1" applyFill="1" applyBorder="1" applyAlignment="1" applyProtection="1">
      <alignment horizontal="left" vertical="center" wrapText="1"/>
      <protection locked="0"/>
    </xf>
    <xf numFmtId="0" fontId="56" fillId="0" borderId="53" xfId="0" applyFont="1" applyBorder="1" applyAlignment="1" applyProtection="1">
      <alignment horizontal="left" vertical="center" wrapText="1"/>
      <protection locked="0"/>
    </xf>
    <xf numFmtId="0" fontId="68" fillId="0" borderId="0" xfId="0" applyFont="1" applyFill="1" applyAlignment="1" applyProtection="1">
      <alignment vertical="center"/>
      <protection locked="0"/>
    </xf>
    <xf numFmtId="0" fontId="68" fillId="0" borderId="0" xfId="0" applyFont="1" applyAlignment="1" applyProtection="1">
      <alignment vertical="center"/>
      <protection locked="0"/>
    </xf>
    <xf numFmtId="0" fontId="3" fillId="0" borderId="25" xfId="0" applyFont="1" applyFill="1" applyBorder="1" applyAlignment="1" applyProtection="1">
      <alignment horizontal="center" vertical="center"/>
      <protection locked="0"/>
    </xf>
    <xf numFmtId="0" fontId="3" fillId="0" borderId="65" xfId="0" applyFont="1" applyFill="1" applyBorder="1" applyAlignment="1" applyProtection="1">
      <alignment horizontal="center" vertical="center"/>
      <protection locked="0"/>
    </xf>
    <xf numFmtId="0" fontId="2" fillId="0" borderId="54" xfId="0" applyFont="1" applyFill="1" applyBorder="1" applyAlignment="1" applyProtection="1">
      <alignment horizontal="left" vertical="center"/>
      <protection locked="0"/>
    </xf>
    <xf numFmtId="0" fontId="2" fillId="0" borderId="53" xfId="0" applyNumberFormat="1" applyFont="1" applyFill="1" applyBorder="1" applyAlignment="1" applyProtection="1">
      <alignment horizontal="center" vertical="center"/>
    </xf>
    <xf numFmtId="164" fontId="18" fillId="0" borderId="26" xfId="0" applyNumberFormat="1" applyFont="1" applyFill="1" applyBorder="1" applyAlignment="1" applyProtection="1">
      <alignment horizontal="center" vertical="center"/>
      <protection locked="0"/>
    </xf>
    <xf numFmtId="0" fontId="56" fillId="0" borderId="53" xfId="0" applyFont="1" applyFill="1" applyBorder="1" applyAlignment="1" applyProtection="1">
      <alignment horizontal="left" vertical="center" wrapText="1"/>
      <protection locked="0"/>
    </xf>
    <xf numFmtId="0" fontId="28" fillId="9" borderId="54" xfId="0" applyFont="1" applyFill="1" applyBorder="1" applyAlignment="1" applyProtection="1">
      <alignment horizontal="center"/>
      <protection locked="0"/>
    </xf>
    <xf numFmtId="0" fontId="3" fillId="9" borderId="64" xfId="0" applyFont="1" applyFill="1" applyBorder="1" applyAlignment="1" applyProtection="1">
      <alignment horizontal="center"/>
      <protection locked="0"/>
    </xf>
    <xf numFmtId="0" fontId="3" fillId="3" borderId="25" xfId="0" applyFont="1" applyFill="1" applyBorder="1" applyAlignment="1" applyProtection="1">
      <alignment horizontal="center"/>
      <protection locked="0"/>
    </xf>
    <xf numFmtId="0" fontId="3" fillId="3" borderId="65" xfId="0" applyFont="1" applyFill="1" applyBorder="1" applyAlignment="1" applyProtection="1">
      <alignment horizontal="center"/>
      <protection locked="0"/>
    </xf>
    <xf numFmtId="164" fontId="53" fillId="9" borderId="54" xfId="0" applyNumberFormat="1" applyFont="1" applyFill="1" applyBorder="1" applyAlignment="1" applyProtection="1">
      <alignment horizontal="center" wrapText="1"/>
    </xf>
    <xf numFmtId="164" fontId="3" fillId="0" borderId="65" xfId="0" applyNumberFormat="1" applyFont="1" applyFill="1" applyBorder="1" applyAlignment="1" applyProtection="1">
      <alignment horizontal="center"/>
    </xf>
    <xf numFmtId="164" fontId="18" fillId="0" borderId="26" xfId="0" applyNumberFormat="1" applyFont="1" applyFill="1" applyBorder="1" applyAlignment="1" applyProtection="1">
      <alignment horizontal="center"/>
      <protection locked="0"/>
    </xf>
    <xf numFmtId="0" fontId="56" fillId="0" borderId="53" xfId="0" applyFont="1" applyBorder="1" applyAlignment="1" applyProtection="1">
      <alignment horizontal="left" wrapText="1"/>
      <protection locked="0"/>
    </xf>
    <xf numFmtId="0" fontId="3" fillId="0" borderId="0" xfId="0" applyFont="1" applyFill="1" applyAlignment="1" applyProtection="1">
      <protection locked="0"/>
    </xf>
    <xf numFmtId="0" fontId="3" fillId="0" borderId="0" xfId="0" applyFont="1" applyAlignment="1" applyProtection="1">
      <protection locked="0"/>
    </xf>
    <xf numFmtId="164" fontId="3" fillId="0" borderId="39" xfId="0" applyNumberFormat="1" applyFont="1" applyFill="1" applyBorder="1" applyAlignment="1" applyProtection="1">
      <alignment horizontal="center" vertical="center" wrapText="1"/>
    </xf>
    <xf numFmtId="0" fontId="28" fillId="9" borderId="62" xfId="0" applyFont="1" applyFill="1" applyBorder="1" applyAlignment="1" applyProtection="1">
      <alignment horizontal="center" vertical="center"/>
      <protection locked="0"/>
    </xf>
    <xf numFmtId="0" fontId="3" fillId="9" borderId="72" xfId="0" applyFont="1" applyFill="1" applyBorder="1" applyAlignment="1" applyProtection="1">
      <alignment horizontal="center" vertical="center"/>
      <protection locked="0"/>
    </xf>
    <xf numFmtId="0" fontId="3" fillId="3" borderId="73" xfId="0" applyFont="1" applyFill="1" applyBorder="1" applyAlignment="1" applyProtection="1">
      <alignment horizontal="center" vertical="center"/>
      <protection locked="0"/>
    </xf>
    <xf numFmtId="0" fontId="3" fillId="3" borderId="63" xfId="0" applyFont="1" applyFill="1" applyBorder="1" applyAlignment="1" applyProtection="1">
      <alignment horizontal="center" vertical="center"/>
      <protection locked="0"/>
    </xf>
    <xf numFmtId="0" fontId="0" fillId="0" borderId="62" xfId="0" applyBorder="1" applyAlignment="1" applyProtection="1">
      <alignment horizontal="left" vertical="center"/>
      <protection locked="0"/>
    </xf>
    <xf numFmtId="0" fontId="2" fillId="0" borderId="43" xfId="0" applyNumberFormat="1" applyFont="1" applyFill="1" applyBorder="1" applyAlignment="1" applyProtection="1">
      <alignment horizontal="center" vertical="center" wrapText="1"/>
    </xf>
    <xf numFmtId="164" fontId="53" fillId="9" borderId="50" xfId="0" applyNumberFormat="1" applyFont="1" applyFill="1" applyBorder="1" applyAlignment="1" applyProtection="1">
      <alignment horizontal="center" vertical="center" wrapText="1"/>
    </xf>
    <xf numFmtId="164" fontId="3" fillId="0" borderId="10" xfId="0" applyNumberFormat="1" applyFont="1" applyFill="1" applyBorder="1" applyAlignment="1" applyProtection="1">
      <alignment horizontal="center" vertical="center"/>
    </xf>
    <xf numFmtId="0" fontId="56" fillId="0" borderId="43" xfId="0" applyFont="1" applyBorder="1" applyAlignment="1" applyProtection="1">
      <alignment horizontal="left" vertical="center" wrapText="1"/>
      <protection locked="0"/>
    </xf>
    <xf numFmtId="0" fontId="2" fillId="0" borderId="43" xfId="0" applyNumberFormat="1" applyFont="1" applyBorder="1" applyAlignment="1" applyProtection="1">
      <alignment horizontal="left" vertical="center" wrapText="1"/>
      <protection locked="0"/>
    </xf>
    <xf numFmtId="0" fontId="2" fillId="11" borderId="27" xfId="0" applyFont="1" applyFill="1" applyBorder="1" applyAlignment="1" applyProtection="1">
      <alignment vertical="top"/>
      <protection locked="0"/>
    </xf>
    <xf numFmtId="0" fontId="2" fillId="11" borderId="27" xfId="0" applyFont="1" applyFill="1" applyBorder="1" applyAlignment="1" applyProtection="1">
      <alignment horizontal="left" vertical="center"/>
      <protection locked="0"/>
    </xf>
    <xf numFmtId="0" fontId="2" fillId="11" borderId="27" xfId="0" applyFont="1" applyFill="1" applyBorder="1" applyAlignment="1" applyProtection="1">
      <alignment horizontal="center" vertical="center"/>
      <protection locked="0"/>
    </xf>
    <xf numFmtId="0" fontId="69" fillId="11" borderId="27" xfId="0" applyFont="1" applyFill="1" applyBorder="1" applyAlignment="1" applyProtection="1">
      <alignment vertical="center"/>
      <protection locked="0"/>
    </xf>
    <xf numFmtId="0" fontId="69" fillId="11" borderId="27" xfId="0" applyNumberFormat="1" applyFont="1" applyFill="1" applyBorder="1" applyAlignment="1" applyProtection="1">
      <alignment horizontal="center" vertical="center"/>
    </xf>
    <xf numFmtId="0" fontId="29" fillId="11" borderId="27" xfId="0" applyFont="1" applyFill="1" applyBorder="1" applyAlignment="1" applyProtection="1">
      <alignment vertical="top"/>
    </xf>
    <xf numFmtId="164" fontId="56" fillId="11" borderId="27" xfId="0" applyNumberFormat="1" applyFont="1" applyFill="1" applyBorder="1" applyAlignment="1" applyProtection="1">
      <alignment vertical="center"/>
    </xf>
    <xf numFmtId="0" fontId="56" fillId="11" borderId="27" xfId="0" applyFont="1" applyFill="1" applyBorder="1" applyAlignment="1" applyProtection="1">
      <alignment horizontal="left" vertical="center" wrapText="1"/>
      <protection locked="0"/>
    </xf>
    <xf numFmtId="0" fontId="2" fillId="13" borderId="33" xfId="0" applyNumberFormat="1" applyFont="1" applyFill="1" applyBorder="1" applyAlignment="1" applyProtection="1">
      <alignment horizontal="left" vertical="center" wrapText="1"/>
      <protection locked="0"/>
    </xf>
    <xf numFmtId="0" fontId="2" fillId="0" borderId="55" xfId="0" applyFont="1" applyBorder="1" applyAlignment="1" applyProtection="1">
      <alignment horizontal="left" vertical="center" wrapText="1"/>
      <protection locked="0"/>
    </xf>
    <xf numFmtId="0" fontId="0" fillId="0" borderId="54" xfId="0" applyBorder="1" applyAlignment="1" applyProtection="1">
      <alignment horizontal="left" vertical="center"/>
      <protection locked="0"/>
    </xf>
    <xf numFmtId="0" fontId="28" fillId="2" borderId="16"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2" fillId="0" borderId="50" xfId="0" applyFont="1" applyFill="1" applyBorder="1" applyAlignment="1" applyProtection="1">
      <alignment horizontal="left" vertical="center" wrapText="1"/>
      <protection locked="0"/>
    </xf>
    <xf numFmtId="0" fontId="28" fillId="9" borderId="74" xfId="0" applyFont="1" applyFill="1" applyBorder="1" applyAlignment="1" applyProtection="1">
      <alignment horizontal="center" vertical="center"/>
      <protection locked="0"/>
    </xf>
    <xf numFmtId="0" fontId="3" fillId="9" borderId="75" xfId="0" applyFont="1" applyFill="1" applyBorder="1" applyAlignment="1" applyProtection="1">
      <alignment horizontal="center" vertical="center"/>
      <protection locked="0"/>
    </xf>
    <xf numFmtId="0" fontId="3" fillId="3" borderId="76" xfId="0" applyFont="1" applyFill="1" applyBorder="1" applyAlignment="1" applyProtection="1">
      <alignment horizontal="center" vertical="center"/>
      <protection locked="0"/>
    </xf>
    <xf numFmtId="0" fontId="3" fillId="3" borderId="77" xfId="0" applyFont="1" applyFill="1" applyBorder="1" applyAlignment="1" applyProtection="1">
      <alignment horizontal="center" vertical="center"/>
      <protection locked="0"/>
    </xf>
    <xf numFmtId="0" fontId="2" fillId="0" borderId="78" xfId="0" applyFont="1" applyBorder="1" applyAlignment="1" applyProtection="1">
      <alignment horizontal="right" vertical="center"/>
      <protection locked="0"/>
    </xf>
    <xf numFmtId="0" fontId="2" fillId="0" borderId="81" xfId="0" applyNumberFormat="1" applyFont="1" applyFill="1" applyBorder="1" applyAlignment="1" applyProtection="1">
      <alignment horizontal="center" vertical="center" wrapText="1"/>
    </xf>
    <xf numFmtId="164" fontId="53" fillId="9" borderId="74" xfId="0" applyNumberFormat="1" applyFont="1" applyFill="1" applyBorder="1" applyAlignment="1" applyProtection="1">
      <alignment horizontal="center" vertical="center" wrapText="1"/>
    </xf>
    <xf numFmtId="164" fontId="3" fillId="0" borderId="77" xfId="0" applyNumberFormat="1" applyFont="1" applyFill="1" applyBorder="1" applyAlignment="1" applyProtection="1">
      <alignment horizontal="center" vertical="center" wrapText="1"/>
    </xf>
    <xf numFmtId="0" fontId="2" fillId="0" borderId="82" xfId="0" applyNumberFormat="1" applyFont="1" applyFill="1" applyBorder="1" applyAlignment="1" applyProtection="1">
      <alignment horizontal="center" vertical="center" wrapText="1"/>
    </xf>
    <xf numFmtId="164" fontId="53" fillId="9" borderId="78" xfId="0" applyNumberFormat="1" applyFont="1" applyFill="1" applyBorder="1" applyAlignment="1" applyProtection="1">
      <alignment horizontal="center" vertical="center" wrapText="1"/>
    </xf>
    <xf numFmtId="164" fontId="3" fillId="0" borderId="83" xfId="0" applyNumberFormat="1" applyFont="1" applyFill="1" applyBorder="1" applyAlignment="1" applyProtection="1">
      <alignment horizontal="center" vertical="center" wrapText="1"/>
    </xf>
    <xf numFmtId="0" fontId="28" fillId="9" borderId="84" xfId="0" applyFont="1" applyFill="1" applyBorder="1" applyAlignment="1" applyProtection="1">
      <alignment horizontal="center" vertical="center"/>
      <protection locked="0"/>
    </xf>
    <xf numFmtId="0" fontId="3" fillId="9" borderId="85" xfId="0" applyFont="1" applyFill="1" applyBorder="1" applyAlignment="1" applyProtection="1">
      <alignment horizontal="center" vertical="center"/>
      <protection locked="0"/>
    </xf>
    <xf numFmtId="0" fontId="3" fillId="3" borderId="86" xfId="0" applyFont="1" applyFill="1" applyBorder="1" applyAlignment="1" applyProtection="1">
      <alignment horizontal="center" vertical="center"/>
      <protection locked="0"/>
    </xf>
    <xf numFmtId="0" fontId="3" fillId="3" borderId="87" xfId="0" applyFont="1" applyFill="1" applyBorder="1" applyAlignment="1" applyProtection="1">
      <alignment horizontal="center" vertical="center"/>
      <protection locked="0"/>
    </xf>
    <xf numFmtId="0" fontId="2" fillId="0" borderId="84" xfId="0" applyFont="1" applyBorder="1" applyAlignment="1" applyProtection="1">
      <alignment horizontal="right" vertical="center"/>
      <protection locked="0"/>
    </xf>
    <xf numFmtId="0" fontId="2" fillId="0" borderId="71" xfId="0" applyNumberFormat="1" applyFont="1" applyFill="1" applyBorder="1" applyAlignment="1" applyProtection="1">
      <alignment horizontal="center" vertical="center" wrapText="1"/>
    </xf>
    <xf numFmtId="164" fontId="53" fillId="9" borderId="84" xfId="0" applyNumberFormat="1" applyFont="1" applyFill="1" applyBorder="1" applyAlignment="1" applyProtection="1">
      <alignment horizontal="center" vertical="center" wrapText="1"/>
    </xf>
    <xf numFmtId="164" fontId="3" fillId="0" borderId="87" xfId="0" applyNumberFormat="1" applyFont="1" applyFill="1" applyBorder="1" applyAlignment="1" applyProtection="1">
      <alignment horizontal="center" vertical="center" wrapText="1"/>
    </xf>
    <xf numFmtId="164" fontId="3" fillId="0" borderId="65" xfId="0" applyNumberFormat="1" applyFont="1" applyFill="1" applyBorder="1" applyAlignment="1" applyProtection="1">
      <alignment horizontal="center" vertical="center" wrapText="1"/>
    </xf>
    <xf numFmtId="0" fontId="28" fillId="9" borderId="78" xfId="0" applyFont="1" applyFill="1" applyBorder="1" applyAlignment="1" applyProtection="1">
      <alignment horizontal="center" vertical="center"/>
      <protection locked="0"/>
    </xf>
    <xf numFmtId="0" fontId="3" fillId="9" borderId="89" xfId="0" applyFont="1" applyFill="1" applyBorder="1" applyAlignment="1" applyProtection="1">
      <alignment horizontal="center" vertical="center"/>
      <protection locked="0"/>
    </xf>
    <xf numFmtId="0" fontId="3" fillId="3" borderId="79" xfId="0" applyFont="1" applyFill="1" applyBorder="1" applyAlignment="1" applyProtection="1">
      <alignment horizontal="center" vertical="center"/>
      <protection locked="0"/>
    </xf>
    <xf numFmtId="0" fontId="3" fillId="3" borderId="83" xfId="0" applyFont="1" applyFill="1" applyBorder="1" applyAlignment="1" applyProtection="1">
      <alignment horizontal="center" vertical="center"/>
      <protection locked="0"/>
    </xf>
    <xf numFmtId="164" fontId="3" fillId="0" borderId="15" xfId="0" applyNumberFormat="1" applyFont="1" applyFill="1" applyBorder="1" applyAlignment="1" applyProtection="1">
      <alignment horizontal="center" vertical="center" wrapText="1"/>
    </xf>
    <xf numFmtId="164" fontId="18" fillId="0" borderId="24" xfId="0" applyNumberFormat="1" applyFont="1" applyFill="1" applyBorder="1" applyAlignment="1" applyProtection="1">
      <alignment horizontal="center" vertical="center"/>
      <protection locked="0"/>
    </xf>
    <xf numFmtId="0" fontId="28" fillId="9" borderId="50" xfId="0" applyFont="1" applyFill="1" applyBorder="1" applyAlignment="1" applyProtection="1">
      <alignment horizontal="center" vertical="center"/>
      <protection locked="0"/>
    </xf>
    <xf numFmtId="0" fontId="3" fillId="9" borderId="9"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2" fillId="0" borderId="50" xfId="0" applyFont="1" applyFill="1" applyBorder="1" applyAlignment="1" applyProtection="1">
      <alignment horizontal="left" vertical="center"/>
      <protection locked="0"/>
    </xf>
    <xf numFmtId="0" fontId="3" fillId="11" borderId="2" xfId="0" applyFont="1" applyFill="1" applyBorder="1" applyAlignment="1" applyProtection="1">
      <alignment horizontal="center" vertical="top"/>
      <protection locked="0"/>
    </xf>
    <xf numFmtId="0" fontId="3" fillId="11" borderId="2" xfId="0" applyFont="1" applyFill="1" applyBorder="1" applyAlignment="1" applyProtection="1">
      <alignment vertical="top"/>
      <protection locked="0"/>
    </xf>
    <xf numFmtId="0" fontId="56" fillId="0" borderId="53" xfId="0" applyNumberFormat="1" applyFont="1" applyFill="1" applyBorder="1" applyAlignment="1" applyProtection="1">
      <alignment horizontal="center" vertical="center" wrapText="1"/>
      <protection locked="0"/>
    </xf>
    <xf numFmtId="0" fontId="28" fillId="9" borderId="94" xfId="0" applyFont="1" applyFill="1" applyBorder="1" applyProtection="1">
      <protection locked="0"/>
    </xf>
    <xf numFmtId="0" fontId="3" fillId="9" borderId="95" xfId="0" applyFont="1" applyFill="1" applyBorder="1" applyProtection="1">
      <protection locked="0"/>
    </xf>
    <xf numFmtId="0" fontId="3" fillId="9" borderId="95" xfId="0" applyFont="1" applyFill="1" applyBorder="1" applyAlignment="1" applyProtection="1">
      <alignment vertical="center"/>
      <protection locked="0"/>
    </xf>
    <xf numFmtId="0" fontId="69" fillId="9" borderId="95" xfId="0" applyFont="1" applyFill="1" applyBorder="1" applyAlignment="1" applyProtection="1">
      <alignment horizontal="left" vertical="center"/>
      <protection locked="0"/>
    </xf>
    <xf numFmtId="0" fontId="69" fillId="9" borderId="95" xfId="0" applyFont="1" applyFill="1" applyBorder="1" applyAlignment="1" applyProtection="1">
      <alignment horizontal="center" vertical="center"/>
      <protection locked="0"/>
    </xf>
    <xf numFmtId="0" fontId="69" fillId="9" borderId="95" xfId="0" applyFont="1" applyFill="1" applyBorder="1" applyAlignment="1" applyProtection="1">
      <alignment vertical="top"/>
      <protection locked="0"/>
    </xf>
    <xf numFmtId="0" fontId="2" fillId="9" borderId="95" xfId="0" applyNumberFormat="1" applyFont="1" applyFill="1" applyBorder="1" applyAlignment="1" applyProtection="1">
      <alignment horizontal="center" vertical="center"/>
      <protection locked="0"/>
    </xf>
    <xf numFmtId="1" fontId="53" fillId="9" borderId="96" xfId="0" applyNumberFormat="1" applyFont="1" applyFill="1" applyBorder="1" applyAlignment="1" applyProtection="1">
      <alignment horizontal="center" vertical="center"/>
    </xf>
    <xf numFmtId="1" fontId="3" fillId="9" borderId="96" xfId="0" applyNumberFormat="1" applyFont="1" applyFill="1" applyBorder="1" applyAlignment="1" applyProtection="1">
      <alignment horizontal="center" vertical="center"/>
    </xf>
    <xf numFmtId="164" fontId="70" fillId="9" borderId="96" xfId="0" applyNumberFormat="1" applyFont="1" applyFill="1" applyBorder="1" applyAlignment="1" applyProtection="1">
      <alignment horizontal="center" vertical="center"/>
      <protection locked="0"/>
    </xf>
    <xf numFmtId="164" fontId="70" fillId="9" borderId="95" xfId="0" applyNumberFormat="1" applyFont="1" applyFill="1" applyBorder="1" applyAlignment="1" applyProtection="1">
      <alignment horizontal="center" vertical="top"/>
      <protection locked="0"/>
    </xf>
    <xf numFmtId="0" fontId="2" fillId="9" borderId="97" xfId="0" applyNumberFormat="1" applyFont="1" applyFill="1" applyBorder="1" applyAlignment="1" applyProtection="1">
      <alignment horizontal="left" vertical="center" wrapText="1"/>
      <protection locked="0"/>
    </xf>
    <xf numFmtId="0" fontId="3" fillId="5" borderId="5" xfId="0" applyFont="1" applyFill="1" applyBorder="1" applyAlignment="1" applyProtection="1">
      <alignment horizontal="center" vertical="center"/>
      <protection locked="0"/>
    </xf>
    <xf numFmtId="0" fontId="3" fillId="14" borderId="0" xfId="0" applyFont="1" applyFill="1" applyProtection="1">
      <protection locked="0"/>
    </xf>
    <xf numFmtId="0" fontId="64" fillId="5" borderId="50" xfId="0" applyFont="1" applyFill="1" applyBorder="1" applyAlignment="1" applyProtection="1">
      <alignment horizontal="center" vertical="center"/>
      <protection locked="0"/>
    </xf>
    <xf numFmtId="0" fontId="64" fillId="5" borderId="10" xfId="0" applyFont="1" applyFill="1" applyBorder="1" applyAlignment="1" applyProtection="1">
      <alignment horizontal="center" vertical="center"/>
      <protection locked="0"/>
    </xf>
    <xf numFmtId="0" fontId="18" fillId="11" borderId="27" xfId="0" applyFont="1" applyFill="1" applyBorder="1" applyAlignment="1" applyProtection="1">
      <alignment vertical="top" wrapText="1"/>
      <protection locked="0"/>
    </xf>
    <xf numFmtId="0" fontId="11" fillId="11" borderId="27" xfId="0" applyNumberFormat="1" applyFont="1" applyFill="1" applyBorder="1" applyAlignment="1" applyProtection="1">
      <alignment horizontal="center" vertical="center"/>
      <protection locked="0"/>
    </xf>
    <xf numFmtId="0" fontId="29" fillId="11" borderId="27" xfId="0" applyFont="1" applyFill="1" applyBorder="1" applyAlignment="1" applyProtection="1">
      <alignment horizontal="center"/>
      <protection locked="0"/>
    </xf>
    <xf numFmtId="164" fontId="2" fillId="11" borderId="27" xfId="0" applyNumberFormat="1" applyFont="1" applyFill="1" applyBorder="1" applyAlignment="1" applyProtection="1">
      <alignment horizontal="center" vertical="center"/>
      <protection locked="0"/>
    </xf>
    <xf numFmtId="164" fontId="11" fillId="11" borderId="27" xfId="0" applyNumberFormat="1" applyFont="1" applyFill="1" applyBorder="1" applyAlignment="1" applyProtection="1">
      <alignment horizontal="center" vertical="center"/>
      <protection locked="0"/>
    </xf>
    <xf numFmtId="0" fontId="3" fillId="15" borderId="0" xfId="0" applyFont="1" applyFill="1" applyProtection="1">
      <protection locked="0"/>
    </xf>
    <xf numFmtId="0" fontId="28"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2" fillId="0" borderId="56" xfId="0" applyFont="1" applyFill="1" applyBorder="1" applyAlignment="1" applyProtection="1">
      <alignment horizontal="left" vertical="center"/>
      <protection locked="0"/>
    </xf>
    <xf numFmtId="0" fontId="2" fillId="0" borderId="43" xfId="0" applyFont="1" applyBorder="1" applyAlignment="1" applyProtection="1">
      <alignment horizontal="center" vertical="top"/>
      <protection locked="0"/>
    </xf>
    <xf numFmtId="0" fontId="2" fillId="0" borderId="0" xfId="0" applyFont="1" applyFill="1" applyAlignment="1" applyProtection="1">
      <protection locked="0"/>
    </xf>
    <xf numFmtId="0" fontId="28" fillId="9" borderId="100" xfId="0" applyFont="1" applyFill="1" applyBorder="1" applyAlignment="1" applyProtection="1">
      <alignment horizontal="center" vertical="center"/>
      <protection locked="0"/>
    </xf>
    <xf numFmtId="0" fontId="3" fillId="9" borderId="101" xfId="0" applyFont="1" applyFill="1" applyBorder="1" applyAlignment="1" applyProtection="1">
      <alignment horizontal="center" vertical="center"/>
      <protection locked="0"/>
    </xf>
    <xf numFmtId="0" fontId="3" fillId="3" borderId="102" xfId="0" applyFont="1" applyFill="1" applyBorder="1" applyAlignment="1" applyProtection="1">
      <alignment horizontal="center" vertical="center"/>
      <protection locked="0"/>
    </xf>
    <xf numFmtId="0" fontId="3" fillId="3" borderId="103" xfId="0" applyFont="1" applyFill="1" applyBorder="1" applyAlignment="1" applyProtection="1">
      <alignment horizontal="center" vertical="center"/>
      <protection locked="0"/>
    </xf>
    <xf numFmtId="0" fontId="56" fillId="0" borderId="39" xfId="0" applyFont="1" applyBorder="1" applyAlignment="1" applyProtection="1">
      <alignment horizontal="left" vertical="center" wrapText="1"/>
      <protection locked="0"/>
    </xf>
    <xf numFmtId="0" fontId="56" fillId="0" borderId="51" xfId="0" applyFont="1" applyBorder="1" applyAlignment="1" applyProtection="1">
      <alignment horizontal="left" vertical="center" wrapText="1"/>
      <protection locked="0"/>
    </xf>
    <xf numFmtId="0" fontId="0" fillId="0" borderId="50" xfId="0" applyBorder="1" applyAlignment="1" applyProtection="1">
      <alignment horizontal="left" vertical="center"/>
      <protection locked="0"/>
    </xf>
    <xf numFmtId="164" fontId="3" fillId="0" borderId="10" xfId="0" applyNumberFormat="1" applyFont="1" applyFill="1" applyBorder="1" applyAlignment="1" applyProtection="1">
      <alignment horizontal="center" vertical="center" wrapText="1"/>
    </xf>
    <xf numFmtId="0" fontId="28" fillId="11" borderId="32" xfId="0" applyFont="1" applyFill="1" applyBorder="1" applyAlignment="1" applyProtection="1">
      <protection locked="0"/>
    </xf>
    <xf numFmtId="0" fontId="3" fillId="11" borderId="27" xfId="0" applyFont="1" applyFill="1" applyBorder="1" applyAlignment="1" applyProtection="1">
      <protection locked="0"/>
    </xf>
    <xf numFmtId="0" fontId="3" fillId="11" borderId="27" xfId="0" applyFont="1" applyFill="1" applyBorder="1" applyAlignment="1" applyProtection="1">
      <alignment horizontal="center" vertical="center"/>
      <protection locked="0"/>
    </xf>
    <xf numFmtId="0" fontId="18" fillId="11" borderId="27" xfId="0" applyFont="1" applyFill="1" applyBorder="1" applyAlignment="1" applyProtection="1">
      <alignment vertical="center" wrapText="1"/>
      <protection locked="0"/>
    </xf>
    <xf numFmtId="0" fontId="11" fillId="11" borderId="27" xfId="0" applyNumberFormat="1" applyFont="1" applyFill="1" applyBorder="1" applyAlignment="1" applyProtection="1">
      <alignment horizontal="center" vertical="center"/>
    </xf>
    <xf numFmtId="0" fontId="29" fillId="11" borderId="27" xfId="0" applyFont="1" applyFill="1" applyBorder="1" applyAlignment="1" applyProtection="1">
      <alignment horizontal="center"/>
    </xf>
    <xf numFmtId="164" fontId="2" fillId="13" borderId="27" xfId="0" applyNumberFormat="1" applyFont="1" applyFill="1" applyBorder="1" applyAlignment="1" applyProtection="1">
      <alignment horizontal="center" vertical="center"/>
    </xf>
    <xf numFmtId="164" fontId="18" fillId="0" borderId="47" xfId="0" applyNumberFormat="1" applyFont="1" applyFill="1" applyBorder="1" applyAlignment="1" applyProtection="1">
      <alignment horizontal="center" vertical="center"/>
      <protection locked="0"/>
    </xf>
    <xf numFmtId="0" fontId="0" fillId="0" borderId="55"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0" fontId="56" fillId="0" borderId="55" xfId="0" applyNumberFormat="1" applyFont="1" applyFill="1" applyBorder="1" applyAlignment="1" applyProtection="1">
      <alignment horizontal="center" vertical="center" wrapText="1"/>
      <protection locked="0"/>
    </xf>
    <xf numFmtId="0" fontId="2" fillId="0" borderId="4" xfId="0" applyFont="1" applyBorder="1" applyAlignment="1" applyProtection="1">
      <alignment horizontal="left" vertical="center"/>
      <protection locked="0"/>
    </xf>
    <xf numFmtId="0" fontId="2" fillId="0" borderId="81" xfId="0" applyFont="1" applyFill="1" applyBorder="1" applyAlignment="1" applyProtection="1">
      <alignment horizontal="left" vertical="center" wrapText="1" indent="1"/>
      <protection locked="0"/>
    </xf>
    <xf numFmtId="49" fontId="56" fillId="0" borderId="55" xfId="0" applyNumberFormat="1" applyFont="1" applyFill="1" applyBorder="1" applyAlignment="1" applyProtection="1">
      <alignment horizontal="center" vertical="center" wrapText="1"/>
      <protection locked="0"/>
    </xf>
    <xf numFmtId="0" fontId="2" fillId="0" borderId="66" xfId="0" applyFont="1" applyBorder="1" applyAlignment="1" applyProtection="1">
      <alignment horizontal="left" vertical="center"/>
      <protection locked="0"/>
    </xf>
    <xf numFmtId="0" fontId="56" fillId="0" borderId="70" xfId="0" applyNumberFormat="1" applyFont="1" applyFill="1" applyBorder="1" applyAlignment="1" applyProtection="1">
      <alignment horizontal="center" vertical="center" wrapText="1"/>
      <protection locked="0"/>
    </xf>
    <xf numFmtId="0" fontId="2" fillId="0" borderId="55" xfId="0" applyFont="1" applyBorder="1" applyAlignment="1" applyProtection="1">
      <alignment horizontal="left" vertical="center"/>
      <protection locked="0"/>
    </xf>
    <xf numFmtId="0" fontId="66" fillId="0" borderId="99" xfId="0" applyFont="1" applyFill="1" applyBorder="1" applyAlignment="1" applyProtection="1">
      <alignment horizontal="left" vertical="center" wrapText="1" indent="1"/>
      <protection locked="0"/>
    </xf>
    <xf numFmtId="0" fontId="2" fillId="0" borderId="50" xfId="0" applyFont="1" applyBorder="1" applyAlignment="1" applyProtection="1">
      <alignment horizontal="left" vertical="center"/>
      <protection locked="0"/>
    </xf>
    <xf numFmtId="0" fontId="56" fillId="0" borderId="43" xfId="0" applyNumberFormat="1" applyFont="1" applyFill="1" applyBorder="1" applyAlignment="1" applyProtection="1">
      <alignment horizontal="center" vertical="center" wrapText="1"/>
      <protection locked="0"/>
    </xf>
    <xf numFmtId="0" fontId="2" fillId="0" borderId="43" xfId="0" applyFont="1" applyBorder="1" applyAlignment="1" applyProtection="1">
      <alignment horizontal="left" vertical="center" wrapText="1"/>
      <protection locked="0"/>
    </xf>
    <xf numFmtId="0" fontId="2" fillId="0" borderId="51" xfId="0" applyFont="1" applyBorder="1" applyAlignment="1" applyProtection="1">
      <alignment horizontal="left" vertical="center"/>
      <protection locked="0"/>
    </xf>
    <xf numFmtId="0" fontId="66" fillId="0" borderId="88" xfId="0" applyFont="1" applyFill="1" applyBorder="1" applyAlignment="1" applyProtection="1">
      <alignment horizontal="left" vertical="center" wrapText="1" indent="1"/>
      <protection locked="0"/>
    </xf>
    <xf numFmtId="49" fontId="56" fillId="0" borderId="51" xfId="0" applyNumberFormat="1" applyFont="1" applyFill="1" applyBorder="1" applyAlignment="1" applyProtection="1">
      <alignment horizontal="center" vertical="center" wrapText="1"/>
      <protection locked="0"/>
    </xf>
    <xf numFmtId="0" fontId="28" fillId="9" borderId="105" xfId="0" applyFont="1" applyFill="1" applyBorder="1" applyAlignment="1" applyProtection="1">
      <alignment horizontal="center" vertical="center"/>
      <protection locked="0"/>
    </xf>
    <xf numFmtId="0" fontId="3" fillId="9" borderId="106" xfId="0" applyFont="1" applyFill="1" applyBorder="1" applyAlignment="1" applyProtection="1">
      <alignment horizontal="center" vertical="center"/>
      <protection locked="0"/>
    </xf>
    <xf numFmtId="0" fontId="3" fillId="3" borderId="107" xfId="0" applyFont="1" applyFill="1" applyBorder="1" applyAlignment="1" applyProtection="1">
      <alignment horizontal="center" vertical="center"/>
      <protection locked="0"/>
    </xf>
    <xf numFmtId="0" fontId="3" fillId="3" borderId="108" xfId="0" applyFont="1" applyFill="1" applyBorder="1" applyAlignment="1" applyProtection="1">
      <alignment horizontal="center" vertical="center"/>
      <protection locked="0"/>
    </xf>
    <xf numFmtId="0" fontId="2" fillId="0" borderId="105" xfId="0" applyFont="1" applyFill="1" applyBorder="1" applyAlignment="1" applyProtection="1">
      <alignment horizontal="left" vertical="center"/>
      <protection locked="0"/>
    </xf>
    <xf numFmtId="0" fontId="56" fillId="0" borderId="110" xfId="0" applyNumberFormat="1" applyFont="1" applyFill="1" applyBorder="1" applyAlignment="1" applyProtection="1">
      <alignment horizontal="center" vertical="center" wrapText="1"/>
      <protection locked="0"/>
    </xf>
    <xf numFmtId="164" fontId="53" fillId="9" borderId="105" xfId="0" applyNumberFormat="1" applyFont="1" applyFill="1" applyBorder="1" applyAlignment="1" applyProtection="1">
      <alignment horizontal="center" vertical="center" wrapText="1"/>
    </xf>
    <xf numFmtId="164" fontId="3" fillId="0" borderId="108" xfId="0" applyNumberFormat="1" applyFont="1" applyFill="1" applyBorder="1" applyAlignment="1" applyProtection="1">
      <alignment horizontal="center" vertical="center"/>
    </xf>
    <xf numFmtId="0" fontId="56" fillId="0" borderId="110" xfId="0" applyFont="1" applyBorder="1" applyAlignment="1" applyProtection="1">
      <alignment horizontal="left" vertical="center" wrapText="1"/>
      <protection locked="0"/>
    </xf>
    <xf numFmtId="0" fontId="2" fillId="0" borderId="110" xfId="0" applyNumberFormat="1" applyFont="1" applyBorder="1" applyAlignment="1" applyProtection="1">
      <alignment horizontal="left" vertical="center" wrapText="1"/>
      <protection locked="0"/>
    </xf>
    <xf numFmtId="0" fontId="28" fillId="9" borderId="111" xfId="0" applyFont="1" applyFill="1" applyBorder="1" applyProtection="1">
      <protection locked="0"/>
    </xf>
    <xf numFmtId="0" fontId="3" fillId="9" borderId="112" xfId="0" applyFont="1" applyFill="1" applyBorder="1" applyProtection="1">
      <protection locked="0"/>
    </xf>
    <xf numFmtId="0" fontId="3" fillId="9" borderId="0" xfId="0" applyFont="1" applyFill="1" applyBorder="1" applyProtection="1">
      <protection locked="0"/>
    </xf>
    <xf numFmtId="0" fontId="3" fillId="9" borderId="21" xfId="0" applyFont="1" applyFill="1" applyBorder="1" applyAlignment="1" applyProtection="1">
      <alignment vertical="center"/>
      <protection locked="0"/>
    </xf>
    <xf numFmtId="0" fontId="69" fillId="9" borderId="21" xfId="0" applyFont="1" applyFill="1" applyBorder="1" applyAlignment="1" applyProtection="1">
      <alignment horizontal="left" vertical="center"/>
      <protection locked="0"/>
    </xf>
    <xf numFmtId="0" fontId="69" fillId="9" borderId="21" xfId="0" applyFont="1" applyFill="1" applyBorder="1" applyAlignment="1" applyProtection="1">
      <alignment horizontal="center" vertical="center"/>
      <protection locked="0"/>
    </xf>
    <xf numFmtId="0" fontId="69" fillId="9" borderId="21" xfId="0" applyFont="1" applyFill="1" applyBorder="1" applyAlignment="1" applyProtection="1">
      <alignment vertical="center"/>
      <protection locked="0"/>
    </xf>
    <xf numFmtId="0" fontId="2" fillId="9" borderId="0" xfId="0" applyNumberFormat="1" applyFont="1" applyFill="1" applyBorder="1" applyAlignment="1" applyProtection="1">
      <alignment horizontal="center" vertical="center"/>
      <protection locked="0"/>
    </xf>
    <xf numFmtId="0" fontId="70" fillId="9" borderId="21" xfId="0" applyFont="1" applyFill="1" applyBorder="1" applyAlignment="1" applyProtection="1">
      <alignment horizontal="center" vertical="top"/>
      <protection locked="0"/>
    </xf>
    <xf numFmtId="0" fontId="2" fillId="9" borderId="22" xfId="0" applyNumberFormat="1" applyFont="1" applyFill="1" applyBorder="1" applyAlignment="1" applyProtection="1">
      <alignment horizontal="left" vertical="center" wrapText="1"/>
      <protection locked="0"/>
    </xf>
    <xf numFmtId="0" fontId="63" fillId="2" borderId="2" xfId="1" applyFont="1" applyFill="1" applyBorder="1" applyAlignment="1" applyProtection="1">
      <alignment horizontal="left" vertical="center"/>
      <protection locked="0"/>
    </xf>
    <xf numFmtId="0" fontId="63" fillId="2" borderId="2" xfId="1" applyFont="1" applyFill="1" applyBorder="1" applyAlignment="1" applyProtection="1">
      <alignment horizontal="center" vertical="center"/>
      <protection locked="0"/>
    </xf>
    <xf numFmtId="0" fontId="44" fillId="2" borderId="21" xfId="1" applyFont="1" applyFill="1" applyBorder="1" applyAlignment="1" applyProtection="1">
      <alignment horizontal="left" vertical="center"/>
      <protection locked="0"/>
    </xf>
    <xf numFmtId="0" fontId="44" fillId="2" borderId="21" xfId="1" applyFont="1" applyFill="1" applyBorder="1" applyAlignment="1" applyProtection="1">
      <alignment horizontal="center" vertical="center"/>
      <protection locked="0"/>
    </xf>
    <xf numFmtId="0" fontId="66" fillId="0" borderId="51" xfId="0" applyFont="1" applyFill="1" applyBorder="1" applyAlignment="1" applyProtection="1">
      <alignment horizontal="left" vertical="center" wrapText="1" indent="1"/>
      <protection locked="0"/>
    </xf>
    <xf numFmtId="0" fontId="28" fillId="12" borderId="50" xfId="0" applyFont="1" applyFill="1" applyBorder="1" applyAlignment="1" applyProtection="1">
      <alignment horizontal="center" vertical="center"/>
      <protection locked="0"/>
    </xf>
    <xf numFmtId="0" fontId="3" fillId="12" borderId="9"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2" fillId="0" borderId="54" xfId="0" applyFont="1" applyFill="1" applyBorder="1" applyAlignment="1" applyProtection="1">
      <alignment horizontal="left" vertical="center" wrapText="1"/>
      <protection locked="0"/>
    </xf>
    <xf numFmtId="0" fontId="2" fillId="0" borderId="18" xfId="0" applyNumberFormat="1" applyFont="1" applyFill="1" applyBorder="1" applyAlignment="1" applyProtection="1">
      <alignment horizontal="center" vertical="center"/>
    </xf>
    <xf numFmtId="164" fontId="53" fillId="12" borderId="54"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indent="3"/>
      <protection locked="0"/>
    </xf>
    <xf numFmtId="0" fontId="3" fillId="0" borderId="0" xfId="0" applyFont="1" applyFill="1" applyBorder="1" applyAlignment="1" applyProtection="1">
      <alignment vertical="center"/>
      <protection locked="0"/>
    </xf>
    <xf numFmtId="0" fontId="2" fillId="0" borderId="115" xfId="0" applyFont="1" applyBorder="1" applyAlignment="1" applyProtection="1">
      <alignment horizontal="right" vertical="center"/>
      <protection locked="0"/>
    </xf>
    <xf numFmtId="0" fontId="28" fillId="13" borderId="32" xfId="0" applyFont="1" applyFill="1" applyBorder="1" applyProtection="1">
      <protection locked="0"/>
    </xf>
    <xf numFmtId="0" fontId="3" fillId="13" borderId="27" xfId="0" applyFont="1" applyFill="1" applyBorder="1" applyProtection="1">
      <protection locked="0"/>
    </xf>
    <xf numFmtId="0" fontId="11" fillId="13" borderId="27" xfId="0" applyFont="1" applyFill="1" applyBorder="1" applyAlignment="1" applyProtection="1">
      <alignment horizontal="left" vertical="center"/>
      <protection locked="0"/>
    </xf>
    <xf numFmtId="0" fontId="72" fillId="13" borderId="27" xfId="0" applyFont="1" applyFill="1" applyBorder="1" applyAlignment="1" applyProtection="1">
      <alignment horizontal="left" vertical="center"/>
      <protection locked="0"/>
    </xf>
    <xf numFmtId="0" fontId="72" fillId="13" borderId="27" xfId="0" applyFont="1" applyFill="1" applyBorder="1" applyAlignment="1" applyProtection="1">
      <alignment horizontal="center" vertical="center"/>
      <protection locked="0"/>
    </xf>
    <xf numFmtId="0" fontId="73" fillId="13" borderId="27" xfId="0" applyFont="1" applyFill="1" applyBorder="1" applyAlignment="1" applyProtection="1">
      <alignment vertical="center" wrapText="1"/>
      <protection locked="0"/>
    </xf>
    <xf numFmtId="0" fontId="73" fillId="13" borderId="27" xfId="0" applyNumberFormat="1" applyFont="1" applyFill="1" applyBorder="1" applyAlignment="1" applyProtection="1">
      <alignment horizontal="center" vertical="center"/>
    </xf>
    <xf numFmtId="0" fontId="29" fillId="13" borderId="27" xfId="0" applyFont="1" applyFill="1" applyBorder="1" applyAlignment="1" applyProtection="1">
      <alignment horizontal="center" vertical="center"/>
    </xf>
    <xf numFmtId="164" fontId="18" fillId="13" borderId="26" xfId="0" applyNumberFormat="1" applyFont="1" applyFill="1" applyBorder="1" applyAlignment="1" applyProtection="1">
      <alignment horizontal="center" vertical="center"/>
      <protection locked="0"/>
    </xf>
    <xf numFmtId="0" fontId="56" fillId="13" borderId="27" xfId="0" applyFont="1" applyFill="1" applyBorder="1" applyAlignment="1" applyProtection="1">
      <alignment horizontal="left" vertical="center" wrapText="1"/>
      <protection locked="0"/>
    </xf>
    <xf numFmtId="0" fontId="28"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2" fillId="16" borderId="17" xfId="0" applyNumberFormat="1" applyFont="1" applyFill="1" applyBorder="1" applyAlignment="1" applyProtection="1">
      <alignment horizontal="center" vertical="center" wrapText="1"/>
    </xf>
    <xf numFmtId="164" fontId="53" fillId="16" borderId="17" xfId="0" applyNumberFormat="1" applyFont="1" applyFill="1" applyBorder="1" applyAlignment="1" applyProtection="1">
      <alignment horizontal="center" vertical="center" wrapText="1"/>
    </xf>
    <xf numFmtId="164" fontId="3" fillId="16" borderId="17" xfId="0" applyNumberFormat="1" applyFont="1" applyFill="1" applyBorder="1" applyAlignment="1" applyProtection="1">
      <alignment horizontal="center" vertical="center"/>
    </xf>
    <xf numFmtId="164" fontId="3" fillId="16" borderId="17" xfId="0" applyNumberFormat="1" applyFont="1" applyFill="1" applyBorder="1" applyAlignment="1" applyProtection="1">
      <alignment horizontal="center" vertical="center"/>
      <protection locked="0"/>
    </xf>
    <xf numFmtId="0" fontId="56" fillId="16" borderId="17" xfId="0" applyFont="1" applyFill="1" applyBorder="1" applyAlignment="1" applyProtection="1">
      <alignment horizontal="left" vertical="center" wrapText="1"/>
      <protection locked="0"/>
    </xf>
    <xf numFmtId="0" fontId="2" fillId="16" borderId="26" xfId="0" applyNumberFormat="1" applyFont="1" applyFill="1" applyBorder="1" applyAlignment="1" applyProtection="1">
      <alignment horizontal="left" vertical="center" wrapText="1"/>
      <protection locked="0"/>
    </xf>
    <xf numFmtId="0" fontId="2" fillId="0" borderId="78" xfId="0" applyFont="1" applyBorder="1" applyAlignment="1">
      <alignment horizontal="right" vertical="center"/>
    </xf>
    <xf numFmtId="164" fontId="3" fillId="0" borderId="19" xfId="0" applyNumberFormat="1" applyFont="1" applyFill="1" applyBorder="1" applyAlignment="1" applyProtection="1">
      <alignment horizontal="center" vertical="center"/>
      <protection locked="0"/>
    </xf>
    <xf numFmtId="0" fontId="2" fillId="0" borderId="56" xfId="0" applyFont="1" applyBorder="1" applyAlignment="1">
      <alignment horizontal="right" vertical="center"/>
    </xf>
    <xf numFmtId="0" fontId="2" fillId="0" borderId="53" xfId="0" applyFont="1" applyFill="1" applyBorder="1" applyAlignment="1" applyProtection="1">
      <alignment horizontal="left" vertical="center" wrapText="1"/>
      <protection locked="0"/>
    </xf>
    <xf numFmtId="0" fontId="2" fillId="0" borderId="51" xfId="0" applyFont="1" applyFill="1" applyBorder="1" applyAlignment="1" applyProtection="1">
      <alignment horizontal="left" vertical="center" wrapText="1"/>
      <protection locked="0"/>
    </xf>
    <xf numFmtId="0" fontId="2" fillId="3" borderId="51" xfId="0" applyNumberFormat="1" applyFont="1" applyFill="1" applyBorder="1" applyAlignment="1" applyProtection="1">
      <alignment horizontal="left" vertical="center" wrapText="1"/>
      <protection locked="0"/>
    </xf>
    <xf numFmtId="0" fontId="3" fillId="0" borderId="0" xfId="0" applyFont="1" applyFill="1" applyAlignment="1" applyProtection="1">
      <alignment vertical="top" wrapText="1"/>
      <protection locked="0"/>
    </xf>
    <xf numFmtId="0" fontId="2" fillId="0" borderId="56" xfId="0" applyFont="1" applyBorder="1" applyAlignment="1" applyProtection="1">
      <alignment horizontal="right" vertical="center"/>
      <protection locked="0"/>
    </xf>
    <xf numFmtId="0" fontId="2" fillId="0" borderId="78" xfId="0" applyFont="1" applyBorder="1" applyAlignment="1">
      <alignment vertical="center"/>
    </xf>
    <xf numFmtId="0" fontId="2" fillId="0" borderId="56" xfId="0" applyFont="1" applyBorder="1" applyAlignment="1">
      <alignment vertical="center"/>
    </xf>
    <xf numFmtId="0" fontId="2" fillId="0" borderId="66" xfId="0" applyFont="1" applyBorder="1" applyAlignment="1">
      <alignment horizontal="right" vertical="center"/>
    </xf>
    <xf numFmtId="0" fontId="28" fillId="9" borderId="115" xfId="0" applyFont="1" applyFill="1" applyBorder="1" applyAlignment="1" applyProtection="1">
      <alignment horizontal="center" vertical="center"/>
      <protection locked="0"/>
    </xf>
    <xf numFmtId="0" fontId="3" fillId="9" borderId="118" xfId="0" applyFont="1" applyFill="1" applyBorder="1" applyAlignment="1" applyProtection="1">
      <alignment horizontal="center" vertical="center"/>
      <protection locked="0"/>
    </xf>
    <xf numFmtId="0" fontId="3" fillId="3" borderId="116" xfId="0" applyFont="1" applyFill="1" applyBorder="1" applyAlignment="1" applyProtection="1">
      <alignment horizontal="center" vertical="center"/>
      <protection locked="0"/>
    </xf>
    <xf numFmtId="0" fontId="3" fillId="3" borderId="119" xfId="0" applyFont="1" applyFill="1" applyBorder="1" applyAlignment="1" applyProtection="1">
      <alignment horizontal="center" vertical="center"/>
      <protection locked="0"/>
    </xf>
    <xf numFmtId="0" fontId="2" fillId="0" borderId="115" xfId="0" applyFont="1" applyBorder="1" applyAlignment="1">
      <alignment horizontal="right" vertical="center"/>
    </xf>
    <xf numFmtId="0" fontId="2" fillId="0" borderId="120" xfId="0" applyNumberFormat="1" applyFont="1" applyFill="1" applyBorder="1" applyAlignment="1" applyProtection="1">
      <alignment horizontal="center" vertical="center" wrapText="1"/>
    </xf>
    <xf numFmtId="0" fontId="2" fillId="16" borderId="53" xfId="0" applyNumberFormat="1" applyFont="1" applyFill="1" applyBorder="1" applyAlignment="1" applyProtection="1">
      <alignment horizontal="center" vertical="center" wrapText="1"/>
    </xf>
    <xf numFmtId="164" fontId="53" fillId="16" borderId="54" xfId="0" applyNumberFormat="1" applyFont="1" applyFill="1" applyBorder="1" applyAlignment="1" applyProtection="1">
      <alignment horizontal="center" vertical="center" wrapText="1"/>
    </xf>
    <xf numFmtId="164" fontId="3" fillId="16" borderId="65" xfId="0" applyNumberFormat="1" applyFont="1" applyFill="1" applyBorder="1" applyAlignment="1" applyProtection="1">
      <alignment horizontal="center" vertical="center"/>
    </xf>
    <xf numFmtId="164" fontId="3" fillId="16" borderId="26" xfId="0" applyNumberFormat="1" applyFont="1" applyFill="1" applyBorder="1" applyAlignment="1" applyProtection="1">
      <alignment horizontal="center" vertical="center"/>
      <protection locked="0"/>
    </xf>
    <xf numFmtId="0" fontId="56" fillId="16" borderId="53" xfId="0" applyFont="1" applyFill="1" applyBorder="1" applyAlignment="1" applyProtection="1">
      <alignment horizontal="left" vertical="center" wrapText="1"/>
      <protection locked="0"/>
    </xf>
    <xf numFmtId="0" fontId="2" fillId="16" borderId="53" xfId="0" applyNumberFormat="1" applyFont="1" applyFill="1" applyBorder="1" applyAlignment="1" applyProtection="1">
      <alignment horizontal="left" vertical="center" wrapText="1"/>
      <protection locked="0"/>
    </xf>
    <xf numFmtId="0" fontId="2" fillId="0" borderId="66" xfId="0" applyFont="1" applyBorder="1" applyAlignment="1" applyProtection="1">
      <alignment horizontal="right" vertical="center"/>
      <protection locked="0"/>
    </xf>
    <xf numFmtId="0" fontId="3" fillId="3" borderId="64" xfId="0" applyFont="1" applyFill="1" applyBorder="1" applyAlignment="1" applyProtection="1">
      <alignment horizontal="center" vertical="center"/>
      <protection locked="0"/>
    </xf>
    <xf numFmtId="0" fontId="2" fillId="0" borderId="26" xfId="0" applyNumberFormat="1" applyFont="1" applyFill="1" applyBorder="1" applyAlignment="1" applyProtection="1">
      <alignment horizontal="left" vertical="center" wrapText="1"/>
      <protection locked="0"/>
    </xf>
    <xf numFmtId="0" fontId="0" fillId="0" borderId="100" xfId="0" applyBorder="1" applyAlignment="1" applyProtection="1">
      <alignment horizontal="left" vertical="center"/>
      <protection locked="0"/>
    </xf>
    <xf numFmtId="0" fontId="2" fillId="0" borderId="121" xfId="0" applyNumberFormat="1" applyFont="1" applyFill="1" applyBorder="1" applyAlignment="1" applyProtection="1">
      <alignment horizontal="center" vertical="center" wrapText="1"/>
    </xf>
    <xf numFmtId="164" fontId="53" fillId="9" borderId="100" xfId="0" applyNumberFormat="1" applyFont="1" applyFill="1" applyBorder="1" applyAlignment="1" applyProtection="1">
      <alignment horizontal="center" vertical="center" wrapText="1"/>
    </xf>
    <xf numFmtId="164" fontId="3" fillId="0" borderId="103" xfId="0" applyNumberFormat="1" applyFont="1" applyFill="1" applyBorder="1" applyAlignment="1" applyProtection="1">
      <alignment horizontal="center" vertical="center"/>
    </xf>
    <xf numFmtId="164" fontId="18" fillId="0" borderId="104" xfId="0" applyNumberFormat="1" applyFont="1" applyFill="1" applyBorder="1" applyAlignment="1" applyProtection="1">
      <alignment horizontal="center" vertical="center"/>
      <protection locked="0"/>
    </xf>
    <xf numFmtId="0" fontId="56" fillId="0" borderId="121" xfId="0" applyFont="1" applyFill="1" applyBorder="1" applyAlignment="1" applyProtection="1">
      <alignment horizontal="left" vertical="center" wrapText="1"/>
      <protection locked="0"/>
    </xf>
    <xf numFmtId="0" fontId="2" fillId="0" borderId="104" xfId="0" applyNumberFormat="1" applyFont="1" applyFill="1" applyBorder="1" applyAlignment="1" applyProtection="1">
      <alignment horizontal="left" vertical="center" wrapText="1"/>
      <protection locked="0"/>
    </xf>
    <xf numFmtId="0" fontId="2" fillId="0" borderId="84" xfId="0" applyFont="1" applyBorder="1" applyAlignment="1">
      <alignment horizontal="right" vertical="center"/>
    </xf>
    <xf numFmtId="0" fontId="2" fillId="0" borderId="56" xfId="0" applyFont="1" applyFill="1" applyBorder="1" applyAlignment="1" applyProtection="1">
      <alignment horizontal="left" vertical="center" wrapText="1"/>
      <protection locked="0"/>
    </xf>
    <xf numFmtId="164" fontId="18" fillId="0" borderId="5" xfId="0" applyNumberFormat="1" applyFont="1" applyFill="1" applyBorder="1" applyAlignment="1" applyProtection="1">
      <alignment horizontal="center" vertical="center"/>
      <protection locked="0"/>
    </xf>
    <xf numFmtId="0" fontId="2" fillId="0" borderId="55" xfId="0" applyNumberFormat="1" applyFont="1" applyFill="1" applyBorder="1" applyAlignment="1" applyProtection="1">
      <alignment horizontal="left" vertical="center" wrapText="1"/>
      <protection locked="0"/>
    </xf>
    <xf numFmtId="0" fontId="28" fillId="2" borderId="44" xfId="0" applyFont="1" applyFill="1" applyBorder="1" applyAlignment="1" applyProtection="1">
      <alignment horizontal="center" vertical="center"/>
      <protection locked="0"/>
    </xf>
    <xf numFmtId="0" fontId="3" fillId="2" borderId="122" xfId="0" applyFont="1" applyFill="1" applyBorder="1" applyAlignment="1" applyProtection="1">
      <alignment horizontal="center" vertical="center"/>
      <protection locked="0"/>
    </xf>
    <xf numFmtId="0" fontId="2" fillId="0" borderId="114" xfId="0"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center" vertical="center" wrapText="1"/>
    </xf>
    <xf numFmtId="164" fontId="53" fillId="9" borderId="41" xfId="0" applyNumberFormat="1" applyFont="1" applyFill="1" applyBorder="1" applyAlignment="1" applyProtection="1">
      <alignment horizontal="center" vertical="center" wrapText="1"/>
    </xf>
    <xf numFmtId="164" fontId="3" fillId="0" borderId="9" xfId="0" applyNumberFormat="1" applyFont="1" applyFill="1" applyBorder="1" applyAlignment="1" applyProtection="1">
      <alignment horizontal="center" vertical="center"/>
    </xf>
    <xf numFmtId="164" fontId="3" fillId="0" borderId="28" xfId="0" applyNumberFormat="1" applyFont="1" applyFill="1" applyBorder="1" applyAlignment="1" applyProtection="1">
      <alignment horizontal="center" vertical="center"/>
      <protection locked="0"/>
    </xf>
    <xf numFmtId="0" fontId="56" fillId="0" borderId="59" xfId="0" applyFont="1" applyFill="1" applyBorder="1" applyAlignment="1" applyProtection="1">
      <alignment horizontal="left" vertical="center" wrapText="1"/>
      <protection locked="0"/>
    </xf>
    <xf numFmtId="0" fontId="3" fillId="3" borderId="75" xfId="0" applyFont="1" applyFill="1" applyBorder="1" applyAlignment="1" applyProtection="1">
      <alignment horizontal="center" vertical="center"/>
      <protection locked="0"/>
    </xf>
    <xf numFmtId="0" fontId="2" fillId="0" borderId="89" xfId="0" applyFont="1" applyBorder="1" applyAlignment="1" applyProtection="1">
      <alignment horizontal="right" vertical="center"/>
      <protection locked="0"/>
    </xf>
    <xf numFmtId="0" fontId="2" fillId="0" borderId="5" xfId="0" applyNumberFormat="1" applyFont="1" applyFill="1" applyBorder="1" applyAlignment="1" applyProtection="1">
      <alignment horizontal="center" vertical="center" wrapText="1"/>
    </xf>
    <xf numFmtId="0" fontId="3" fillId="3" borderId="89" xfId="0" applyFont="1" applyFill="1" applyBorder="1" applyAlignment="1" applyProtection="1">
      <alignment horizontal="center" vertical="center"/>
      <protection locked="0"/>
    </xf>
    <xf numFmtId="0" fontId="2" fillId="0" borderId="67" xfId="0" applyFont="1" applyBorder="1" applyAlignment="1">
      <alignment horizontal="right" vertical="center"/>
    </xf>
    <xf numFmtId="0" fontId="2" fillId="0" borderId="99" xfId="0" applyNumberFormat="1" applyFont="1" applyFill="1" applyBorder="1" applyAlignment="1" applyProtection="1">
      <alignment horizontal="center" vertical="center" wrapText="1"/>
    </xf>
    <xf numFmtId="0" fontId="3" fillId="3" borderId="85" xfId="0" applyFont="1" applyFill="1" applyBorder="1" applyAlignment="1" applyProtection="1">
      <alignment horizontal="center" vertical="center"/>
      <protection locked="0"/>
    </xf>
    <xf numFmtId="0" fontId="2" fillId="0" borderId="88" xfId="0" applyNumberFormat="1" applyFont="1" applyFill="1" applyBorder="1" applyAlignment="1" applyProtection="1">
      <alignment horizontal="center" vertical="center" wrapText="1"/>
    </xf>
    <xf numFmtId="0" fontId="2" fillId="0" borderId="100" xfId="0" applyFont="1" applyFill="1" applyBorder="1" applyAlignment="1" applyProtection="1">
      <alignment horizontal="left" vertical="center" wrapText="1"/>
      <protection locked="0"/>
    </xf>
    <xf numFmtId="0" fontId="2" fillId="0" borderId="19" xfId="0" applyNumberFormat="1" applyFont="1" applyFill="1" applyBorder="1" applyAlignment="1" applyProtection="1">
      <alignment horizontal="center" vertical="center" wrapText="1"/>
    </xf>
    <xf numFmtId="164" fontId="53" fillId="9" borderId="38" xfId="0" applyNumberFormat="1" applyFont="1" applyFill="1" applyBorder="1" applyAlignment="1" applyProtection="1">
      <alignment horizontal="center" vertical="center" wrapText="1"/>
    </xf>
    <xf numFmtId="164" fontId="3" fillId="0" borderId="43" xfId="0" applyNumberFormat="1" applyFont="1" applyFill="1" applyBorder="1" applyAlignment="1" applyProtection="1">
      <alignment horizontal="center" vertical="center"/>
      <protection locked="0"/>
    </xf>
    <xf numFmtId="0" fontId="56" fillId="0" borderId="43" xfId="0" applyFont="1" applyFill="1" applyBorder="1" applyAlignment="1" applyProtection="1">
      <alignment horizontal="left" vertical="center" wrapText="1"/>
      <protection locked="0"/>
    </xf>
    <xf numFmtId="0" fontId="2" fillId="0" borderId="123" xfId="0" applyNumberFormat="1" applyFont="1" applyFill="1" applyBorder="1" applyAlignment="1" applyProtection="1">
      <alignment horizontal="center" vertical="center" wrapText="1"/>
    </xf>
    <xf numFmtId="0" fontId="2" fillId="0" borderId="6" xfId="0" applyFont="1" applyFill="1" applyBorder="1" applyAlignment="1" applyProtection="1">
      <alignment horizontal="left" vertical="center" wrapText="1"/>
      <protection locked="0"/>
    </xf>
    <xf numFmtId="164" fontId="3" fillId="0" borderId="7" xfId="0" applyNumberFormat="1" applyFont="1" applyFill="1" applyBorder="1" applyAlignment="1" applyProtection="1">
      <alignment horizontal="center" vertical="center"/>
      <protection locked="0"/>
    </xf>
    <xf numFmtId="0" fontId="53" fillId="9" borderId="96" xfId="0" applyNumberFormat="1" applyFont="1" applyFill="1" applyBorder="1" applyAlignment="1" applyProtection="1">
      <alignment horizontal="center" vertical="center"/>
      <protection locked="0"/>
    </xf>
    <xf numFmtId="0" fontId="3" fillId="9" borderId="96" xfId="0" applyNumberFormat="1" applyFont="1" applyFill="1" applyBorder="1" applyAlignment="1" applyProtection="1">
      <alignment horizontal="center" vertical="center"/>
      <protection locked="0"/>
    </xf>
    <xf numFmtId="0" fontId="70" fillId="9" borderId="96" xfId="0" applyNumberFormat="1" applyFont="1" applyFill="1" applyBorder="1" applyAlignment="1" applyProtection="1">
      <alignment horizontal="center" vertical="center"/>
      <protection locked="0"/>
    </xf>
    <xf numFmtId="0" fontId="70" fillId="9" borderId="95" xfId="0" applyFont="1" applyFill="1" applyBorder="1" applyAlignment="1" applyProtection="1">
      <alignment horizontal="center" vertical="top"/>
      <protection locked="0"/>
    </xf>
    <xf numFmtId="0" fontId="72" fillId="11" borderId="21" xfId="0" applyFont="1" applyFill="1" applyBorder="1" applyAlignment="1" applyProtection="1">
      <alignment horizontal="left" vertical="center"/>
      <protection locked="0"/>
    </xf>
    <xf numFmtId="0" fontId="72" fillId="11" borderId="21" xfId="0" applyFont="1" applyFill="1" applyBorder="1" applyAlignment="1" applyProtection="1">
      <alignment horizontal="center" vertical="center"/>
      <protection locked="0"/>
    </xf>
    <xf numFmtId="0" fontId="72" fillId="11" borderId="21" xfId="0" applyFont="1" applyFill="1" applyBorder="1" applyAlignment="1" applyProtection="1">
      <alignment vertical="top" wrapText="1"/>
      <protection locked="0"/>
    </xf>
    <xf numFmtId="0" fontId="73" fillId="11" borderId="27" xfId="0" applyNumberFormat="1" applyFont="1" applyFill="1" applyBorder="1" applyAlignment="1" applyProtection="1">
      <alignment horizontal="center" vertical="center"/>
      <protection locked="0"/>
    </xf>
    <xf numFmtId="164" fontId="73" fillId="11" borderId="27" xfId="0" applyNumberFormat="1" applyFont="1" applyFill="1" applyBorder="1" applyAlignment="1" applyProtection="1">
      <alignment horizontal="center" vertical="center"/>
      <protection locked="0"/>
    </xf>
    <xf numFmtId="0" fontId="28" fillId="9" borderId="44" xfId="0" applyFont="1" applyFill="1" applyBorder="1" applyAlignment="1" applyProtection="1">
      <alignment horizontal="center" vertical="center"/>
      <protection locked="0"/>
    </xf>
    <xf numFmtId="0" fontId="3" fillId="9" borderId="122"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124" xfId="0" applyFont="1" applyFill="1" applyBorder="1" applyAlignment="1" applyProtection="1">
      <alignment horizontal="center" vertical="center"/>
      <protection locked="0"/>
    </xf>
    <xf numFmtId="0" fontId="2" fillId="0" borderId="44" xfId="0" applyFont="1" applyBorder="1" applyAlignment="1" applyProtection="1">
      <alignment horizontal="left" vertical="center"/>
      <protection locked="0"/>
    </xf>
    <xf numFmtId="0" fontId="2" fillId="0" borderId="48" xfId="0" applyNumberFormat="1" applyFont="1" applyFill="1" applyBorder="1" applyAlignment="1" applyProtection="1">
      <alignment horizontal="center" vertical="center"/>
    </xf>
    <xf numFmtId="164" fontId="53" fillId="9" borderId="44" xfId="0" applyNumberFormat="1" applyFont="1" applyFill="1" applyBorder="1" applyAlignment="1" applyProtection="1">
      <alignment horizontal="center" vertical="center" wrapText="1"/>
    </xf>
    <xf numFmtId="164" fontId="3" fillId="0" borderId="124" xfId="0" applyNumberFormat="1" applyFont="1" applyFill="1" applyBorder="1" applyAlignment="1" applyProtection="1">
      <alignment horizontal="center" vertical="center"/>
    </xf>
    <xf numFmtId="0" fontId="56" fillId="0" borderId="49" xfId="0" applyFont="1" applyBorder="1" applyAlignment="1" applyProtection="1">
      <alignment horizontal="left" vertical="center" wrapText="1"/>
      <protection locked="0"/>
    </xf>
    <xf numFmtId="0" fontId="2" fillId="0" borderId="49" xfId="0" applyNumberFormat="1" applyFont="1" applyBorder="1" applyAlignment="1" applyProtection="1">
      <alignment horizontal="left" vertical="center" wrapText="1"/>
      <protection locked="0"/>
    </xf>
    <xf numFmtId="0" fontId="2" fillId="0" borderId="16" xfId="0" applyNumberFormat="1" applyFont="1" applyFill="1" applyBorder="1" applyAlignment="1" applyProtection="1">
      <alignment horizontal="center" vertical="center"/>
    </xf>
    <xf numFmtId="0" fontId="2" fillId="3" borderId="50" xfId="0" applyFont="1" applyFill="1" applyBorder="1" applyAlignment="1" applyProtection="1">
      <alignment horizontal="left" vertical="center"/>
      <protection locked="0"/>
    </xf>
    <xf numFmtId="0" fontId="2" fillId="3" borderId="6"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xf>
    <xf numFmtId="0" fontId="2" fillId="0" borderId="120" xfId="0" applyNumberFormat="1" applyFont="1" applyFill="1" applyBorder="1" applyAlignment="1" applyProtection="1">
      <alignment horizontal="center" vertical="center"/>
    </xf>
    <xf numFmtId="164" fontId="53" fillId="9" borderId="115" xfId="0" applyNumberFormat="1" applyFont="1" applyFill="1" applyBorder="1" applyAlignment="1" applyProtection="1">
      <alignment horizontal="center" vertical="center" wrapText="1"/>
    </xf>
    <xf numFmtId="164" fontId="3" fillId="0" borderId="119" xfId="0" applyNumberFormat="1" applyFont="1" applyFill="1" applyBorder="1" applyAlignment="1" applyProtection="1">
      <alignment horizontal="center" vertical="center" wrapText="1"/>
    </xf>
    <xf numFmtId="0" fontId="73" fillId="11" borderId="27" xfId="0" applyFont="1" applyFill="1" applyBorder="1" applyAlignment="1" applyProtection="1">
      <alignment horizontal="left" vertical="center"/>
      <protection locked="0"/>
    </xf>
    <xf numFmtId="0" fontId="73" fillId="11" borderId="27" xfId="0" applyFont="1" applyFill="1" applyBorder="1" applyAlignment="1" applyProtection="1">
      <alignment horizontal="center" vertical="center"/>
      <protection locked="0"/>
    </xf>
    <xf numFmtId="0" fontId="73" fillId="11" borderId="27" xfId="0" applyFont="1" applyFill="1" applyBorder="1" applyAlignment="1" applyProtection="1">
      <alignment vertical="center" wrapText="1"/>
      <protection locked="0"/>
    </xf>
    <xf numFmtId="0" fontId="73" fillId="11" borderId="27" xfId="0" applyNumberFormat="1" applyFont="1" applyFill="1" applyBorder="1" applyAlignment="1" applyProtection="1">
      <alignment horizontal="center" vertical="center"/>
    </xf>
    <xf numFmtId="0" fontId="29" fillId="11" borderId="27" xfId="0" applyFont="1" applyFill="1" applyBorder="1" applyAlignment="1" applyProtection="1">
      <alignment horizontal="center" vertical="center"/>
    </xf>
    <xf numFmtId="0" fontId="74" fillId="11" borderId="27" xfId="0" applyFont="1" applyFill="1" applyBorder="1" applyAlignment="1" applyProtection="1">
      <alignment horizontal="center" vertical="center"/>
    </xf>
    <xf numFmtId="0" fontId="28" fillId="2" borderId="48" xfId="0" applyFont="1" applyFill="1" applyBorder="1" applyAlignment="1" applyProtection="1">
      <alignment horizontal="center" vertical="center"/>
      <protection locked="0"/>
    </xf>
    <xf numFmtId="0" fontId="3" fillId="2" borderId="46" xfId="0" applyFont="1" applyFill="1" applyBorder="1" applyAlignment="1" applyProtection="1">
      <alignment horizontal="center" vertical="center"/>
      <protection locked="0"/>
    </xf>
    <xf numFmtId="0" fontId="3" fillId="2" borderId="47" xfId="0" applyFont="1" applyFill="1" applyBorder="1" applyAlignment="1" applyProtection="1">
      <alignment horizontal="center" vertical="center"/>
      <protection locked="0"/>
    </xf>
    <xf numFmtId="0" fontId="2" fillId="16" borderId="46" xfId="0" applyNumberFormat="1" applyFont="1" applyFill="1" applyBorder="1" applyAlignment="1" applyProtection="1">
      <alignment horizontal="center" vertical="center" wrapText="1"/>
    </xf>
    <xf numFmtId="164" fontId="53" fillId="16" borderId="46" xfId="0" applyNumberFormat="1" applyFont="1" applyFill="1" applyBorder="1" applyAlignment="1" applyProtection="1">
      <alignment horizontal="center" vertical="center" wrapText="1"/>
    </xf>
    <xf numFmtId="164" fontId="3" fillId="16" borderId="46" xfId="0" applyNumberFormat="1" applyFont="1" applyFill="1" applyBorder="1" applyAlignment="1" applyProtection="1">
      <alignment horizontal="center" vertical="center"/>
    </xf>
    <xf numFmtId="164" fontId="3" fillId="16" borderId="46" xfId="0" applyNumberFormat="1" applyFont="1" applyFill="1" applyBorder="1" applyAlignment="1" applyProtection="1">
      <alignment horizontal="center" vertical="center"/>
      <protection locked="0"/>
    </xf>
    <xf numFmtId="0" fontId="56" fillId="16" borderId="46" xfId="0" applyFont="1" applyFill="1" applyBorder="1" applyAlignment="1" applyProtection="1">
      <alignment horizontal="left" vertical="center" wrapText="1"/>
      <protection locked="0"/>
    </xf>
    <xf numFmtId="0" fontId="2" fillId="16" borderId="47" xfId="0" applyNumberFormat="1" applyFont="1" applyFill="1" applyBorder="1" applyAlignment="1" applyProtection="1">
      <alignment horizontal="left" vertical="center" wrapText="1"/>
      <protection locked="0"/>
    </xf>
    <xf numFmtId="0" fontId="3" fillId="0" borderId="40"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2" fillId="0" borderId="66" xfId="0" applyFont="1" applyFill="1" applyBorder="1" applyAlignment="1" applyProtection="1">
      <alignment horizontal="right" vertical="center"/>
      <protection locked="0"/>
    </xf>
    <xf numFmtId="0" fontId="3" fillId="0" borderId="86" xfId="0" applyFont="1" applyFill="1" applyBorder="1" applyAlignment="1" applyProtection="1">
      <alignment horizontal="center" vertical="center"/>
      <protection locked="0"/>
    </xf>
    <xf numFmtId="0" fontId="3" fillId="0" borderId="87" xfId="0" applyFont="1" applyFill="1" applyBorder="1" applyAlignment="1" applyProtection="1">
      <alignment horizontal="center" vertical="center"/>
      <protection locked="0"/>
    </xf>
    <xf numFmtId="0" fontId="2" fillId="0" borderId="84" xfId="0" applyFont="1" applyFill="1" applyBorder="1" applyAlignment="1" applyProtection="1">
      <alignment horizontal="right" vertical="center"/>
      <protection locked="0"/>
    </xf>
    <xf numFmtId="0" fontId="2" fillId="0" borderId="78" xfId="0" applyFont="1" applyFill="1" applyBorder="1" applyAlignment="1" applyProtection="1">
      <alignment horizontal="right" vertical="center"/>
      <protection locked="0"/>
    </xf>
    <xf numFmtId="0" fontId="2" fillId="0" borderId="35" xfId="0" applyFont="1" applyBorder="1" applyAlignment="1" applyProtection="1">
      <alignment horizontal="center" vertical="center"/>
      <protection locked="0"/>
    </xf>
    <xf numFmtId="0" fontId="66" fillId="0" borderId="5" xfId="0" applyFont="1" applyFill="1" applyBorder="1" applyAlignment="1" applyProtection="1">
      <alignment horizontal="left" vertical="center" wrapText="1" indent="1"/>
      <protection locked="0"/>
    </xf>
    <xf numFmtId="0" fontId="2" fillId="0" borderId="0" xfId="0" applyFont="1" applyFill="1" applyBorder="1" applyAlignment="1" applyProtection="1">
      <alignment horizontal="left" vertical="center" wrapText="1" indent="1"/>
      <protection locked="0"/>
    </xf>
    <xf numFmtId="0" fontId="2" fillId="11" borderId="27" xfId="0" applyFont="1" applyFill="1" applyBorder="1" applyAlignment="1" applyProtection="1">
      <alignment vertical="center"/>
      <protection locked="0"/>
    </xf>
    <xf numFmtId="0" fontId="73" fillId="11" borderId="27" xfId="0" applyFont="1" applyFill="1" applyBorder="1" applyAlignment="1" applyProtection="1">
      <alignment vertical="top" wrapText="1"/>
      <protection locked="0"/>
    </xf>
    <xf numFmtId="0" fontId="2" fillId="3" borderId="43" xfId="0" applyNumberFormat="1" applyFont="1" applyFill="1" applyBorder="1" applyAlignment="1" applyProtection="1">
      <alignment horizontal="left" vertical="center" wrapText="1"/>
      <protection locked="0"/>
    </xf>
    <xf numFmtId="0" fontId="2" fillId="0" borderId="52" xfId="0" applyFont="1" applyBorder="1" applyAlignment="1" applyProtection="1">
      <alignment horizontal="right" vertical="center"/>
      <protection locked="0"/>
    </xf>
    <xf numFmtId="0" fontId="2" fillId="0" borderId="78" xfId="0" applyFont="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3" fillId="0" borderId="79" xfId="0" applyFont="1" applyFill="1" applyBorder="1" applyAlignment="1" applyProtection="1">
      <alignment horizontal="center" vertical="center"/>
      <protection locked="0"/>
    </xf>
    <xf numFmtId="0" fontId="3" fillId="0" borderId="83" xfId="0" applyFont="1" applyFill="1" applyBorder="1" applyAlignment="1" applyProtection="1">
      <alignment horizontal="center" vertical="center"/>
      <protection locked="0"/>
    </xf>
    <xf numFmtId="0" fontId="3" fillId="0" borderId="68" xfId="0" applyFont="1" applyFill="1" applyBorder="1" applyAlignment="1" applyProtection="1">
      <alignment horizontal="center" vertical="center"/>
      <protection locked="0"/>
    </xf>
    <xf numFmtId="0" fontId="3" fillId="0" borderId="69" xfId="0" applyFont="1" applyFill="1" applyBorder="1" applyAlignment="1" applyProtection="1">
      <alignment horizontal="center" vertical="center"/>
      <protection locked="0"/>
    </xf>
    <xf numFmtId="164" fontId="2" fillId="0" borderId="83" xfId="0" applyNumberFormat="1" applyFont="1" applyBorder="1" applyAlignment="1">
      <alignment horizontal="center" vertical="center" wrapText="1"/>
    </xf>
    <xf numFmtId="0" fontId="2" fillId="0" borderId="84" xfId="0" applyFont="1" applyFill="1" applyBorder="1" applyAlignment="1" applyProtection="1">
      <alignment horizontal="left" vertical="center"/>
      <protection locked="0"/>
    </xf>
    <xf numFmtId="0" fontId="28" fillId="9" borderId="125" xfId="0" applyFont="1" applyFill="1" applyBorder="1" applyProtection="1">
      <protection locked="0"/>
    </xf>
    <xf numFmtId="0" fontId="69" fillId="9" borderId="95" xfId="0" applyFont="1" applyFill="1" applyBorder="1" applyAlignment="1" applyProtection="1">
      <alignment vertical="center"/>
      <protection locked="0"/>
    </xf>
    <xf numFmtId="0" fontId="3" fillId="9" borderId="95" xfId="0" applyNumberFormat="1" applyFont="1" applyFill="1" applyBorder="1" applyAlignment="1" applyProtection="1">
      <alignment horizontal="center" vertical="center"/>
      <protection locked="0"/>
    </xf>
    <xf numFmtId="0" fontId="76" fillId="0" borderId="0" xfId="0" applyFont="1" applyFill="1" applyProtection="1">
      <protection locked="0"/>
    </xf>
    <xf numFmtId="0" fontId="76" fillId="0" borderId="0" xfId="0" applyFont="1" applyProtection="1">
      <protection locked="0"/>
    </xf>
    <xf numFmtId="0" fontId="73" fillId="11" borderId="21" xfId="0" applyFont="1" applyFill="1" applyBorder="1" applyAlignment="1" applyProtection="1">
      <alignment horizontal="left" vertical="center"/>
      <protection locked="0"/>
    </xf>
    <xf numFmtId="0" fontId="73" fillId="11" borderId="21" xfId="0" applyFont="1" applyFill="1" applyBorder="1" applyAlignment="1" applyProtection="1">
      <alignment horizontal="center" vertical="center"/>
      <protection locked="0"/>
    </xf>
    <xf numFmtId="0" fontId="73" fillId="11" borderId="21" xfId="0" applyFont="1" applyFill="1" applyBorder="1" applyAlignment="1" applyProtection="1">
      <alignment vertical="top" wrapText="1"/>
      <protection locked="0"/>
    </xf>
    <xf numFmtId="0" fontId="29" fillId="11" borderId="27" xfId="0" applyFont="1" applyFill="1" applyBorder="1" applyAlignment="1" applyProtection="1">
      <alignment horizontal="center" vertical="center"/>
      <protection locked="0"/>
    </xf>
    <xf numFmtId="0" fontId="2" fillId="0" borderId="43" xfId="0" applyNumberFormat="1" applyFont="1" applyFill="1" applyBorder="1" applyAlignment="1" applyProtection="1">
      <alignment horizontal="center" vertical="center" wrapText="1"/>
      <protection locked="0"/>
    </xf>
    <xf numFmtId="0" fontId="28" fillId="9" borderId="89" xfId="0" applyFont="1" applyFill="1" applyBorder="1" applyAlignment="1" applyProtection="1">
      <alignment horizontal="center" vertical="center"/>
      <protection locked="0"/>
    </xf>
    <xf numFmtId="0" fontId="3" fillId="0" borderId="76" xfId="0" applyFont="1" applyFill="1" applyBorder="1" applyAlignment="1" applyProtection="1">
      <alignment horizontal="center" vertical="center"/>
      <protection locked="0"/>
    </xf>
    <xf numFmtId="0" fontId="3" fillId="0" borderId="77" xfId="0" applyFont="1" applyFill="1" applyBorder="1" applyAlignment="1" applyProtection="1">
      <alignment horizontal="center" vertical="center"/>
      <protection locked="0"/>
    </xf>
    <xf numFmtId="0" fontId="2" fillId="0" borderId="4" xfId="0" applyNumberFormat="1" applyFont="1" applyFill="1" applyBorder="1" applyAlignment="1" applyProtection="1">
      <alignment horizontal="center" vertical="center" wrapText="1"/>
      <protection locked="0"/>
    </xf>
    <xf numFmtId="0" fontId="2" fillId="0" borderId="82" xfId="0" applyNumberFormat="1" applyFont="1" applyFill="1" applyBorder="1" applyAlignment="1" applyProtection="1">
      <alignment horizontal="center" vertical="center" wrapText="1"/>
      <protection locked="0"/>
    </xf>
    <xf numFmtId="0" fontId="2" fillId="0" borderId="16" xfId="0" applyNumberFormat="1" applyFont="1" applyFill="1" applyBorder="1" applyAlignment="1" applyProtection="1">
      <alignment horizontal="center" vertical="center"/>
      <protection locked="0"/>
    </xf>
    <xf numFmtId="0" fontId="2" fillId="0" borderId="78" xfId="0" applyFont="1" applyFill="1" applyBorder="1" applyAlignment="1" applyProtection="1">
      <alignment horizontal="right" vertical="center" wrapText="1"/>
      <protection locked="0"/>
    </xf>
    <xf numFmtId="0" fontId="2" fillId="0" borderId="55" xfId="0" applyNumberFormat="1" applyFont="1" applyFill="1" applyBorder="1" applyAlignment="1" applyProtection="1">
      <alignment horizontal="center" vertical="center" wrapText="1"/>
      <protection locked="0"/>
    </xf>
    <xf numFmtId="0" fontId="2" fillId="0" borderId="70" xfId="0" applyNumberFormat="1" applyFont="1" applyFill="1" applyBorder="1" applyAlignment="1" applyProtection="1">
      <alignment horizontal="center" vertical="center" wrapText="1"/>
      <protection locked="0"/>
    </xf>
    <xf numFmtId="0" fontId="2" fillId="0" borderId="84" xfId="0" applyFont="1" applyFill="1" applyBorder="1" applyAlignment="1" applyProtection="1">
      <alignment horizontal="right" vertical="center" wrapText="1"/>
      <protection locked="0"/>
    </xf>
    <xf numFmtId="0" fontId="2" fillId="0" borderId="71" xfId="0" applyNumberFormat="1" applyFont="1" applyFill="1" applyBorder="1" applyAlignment="1" applyProtection="1">
      <alignment horizontal="center" vertical="center" wrapText="1"/>
      <protection locked="0"/>
    </xf>
    <xf numFmtId="0" fontId="2" fillId="0" borderId="43" xfId="0" applyNumberFormat="1" applyFont="1" applyFill="1" applyBorder="1" applyAlignment="1" applyProtection="1">
      <alignment horizontal="center" vertical="center"/>
      <protection locked="0"/>
    </xf>
    <xf numFmtId="164" fontId="53" fillId="9" borderId="50" xfId="0" applyNumberFormat="1" applyFont="1" applyFill="1" applyBorder="1" applyAlignment="1" applyProtection="1">
      <alignment horizontal="center" wrapText="1"/>
    </xf>
    <xf numFmtId="164" fontId="3" fillId="0" borderId="10" xfId="0" applyNumberFormat="1" applyFont="1" applyFill="1" applyBorder="1" applyAlignment="1" applyProtection="1">
      <alignment horizontal="center"/>
    </xf>
    <xf numFmtId="0" fontId="2" fillId="3" borderId="78" xfId="0" applyFont="1" applyFill="1" applyBorder="1" applyAlignment="1" applyProtection="1">
      <alignment horizontal="right" vertical="center"/>
      <protection locked="0"/>
    </xf>
    <xf numFmtId="0" fontId="0" fillId="0" borderId="55" xfId="0" applyNumberFormat="1" applyBorder="1" applyAlignment="1" applyProtection="1">
      <alignment horizontal="center" vertical="center"/>
      <protection locked="0"/>
    </xf>
    <xf numFmtId="0" fontId="2" fillId="3" borderId="84" xfId="0" applyFont="1" applyFill="1" applyBorder="1" applyAlignment="1" applyProtection="1">
      <alignment horizontal="right" vertical="center"/>
      <protection locked="0"/>
    </xf>
    <xf numFmtId="0" fontId="2" fillId="0" borderId="82" xfId="0" applyNumberFormat="1" applyFont="1" applyFill="1" applyBorder="1" applyAlignment="1" applyProtection="1">
      <alignment horizontal="center" vertical="center"/>
      <protection locked="0"/>
    </xf>
    <xf numFmtId="49" fontId="2" fillId="0" borderId="43" xfId="0" applyNumberFormat="1" applyFont="1" applyFill="1" applyBorder="1" applyAlignment="1" applyProtection="1">
      <alignment horizontal="center" vertical="center"/>
      <protection locked="0"/>
    </xf>
    <xf numFmtId="0" fontId="2" fillId="3" borderId="4" xfId="0" applyFont="1" applyFill="1" applyBorder="1" applyAlignment="1" applyProtection="1">
      <alignment horizontal="left" vertical="center"/>
      <protection locked="0"/>
    </xf>
    <xf numFmtId="0" fontId="2" fillId="3" borderId="35" xfId="0" applyFont="1" applyFill="1" applyBorder="1" applyAlignment="1" applyProtection="1">
      <alignment horizontal="center" vertical="center"/>
      <protection locked="0"/>
    </xf>
    <xf numFmtId="0" fontId="2" fillId="0" borderId="5" xfId="0" applyFont="1" applyBorder="1" applyAlignment="1" applyProtection="1">
      <alignment horizontal="left" vertical="center" wrapText="1" indent="1"/>
      <protection locked="0"/>
    </xf>
    <xf numFmtId="0" fontId="2" fillId="0" borderId="55" xfId="0" applyNumberFormat="1" applyFont="1" applyBorder="1" applyAlignment="1" applyProtection="1">
      <alignment horizontal="center" vertical="center"/>
      <protection locked="0"/>
    </xf>
    <xf numFmtId="0" fontId="74" fillId="11" borderId="27" xfId="0" applyFont="1" applyFill="1" applyBorder="1" applyAlignment="1" applyProtection="1">
      <alignment horizontal="left" vertical="center"/>
      <protection locked="0"/>
    </xf>
    <xf numFmtId="0" fontId="74" fillId="11" borderId="27" xfId="0" applyFont="1" applyFill="1" applyBorder="1" applyAlignment="1" applyProtection="1">
      <alignment horizontal="center" vertical="center"/>
      <protection locked="0"/>
    </xf>
    <xf numFmtId="0" fontId="74" fillId="11" borderId="27" xfId="0" applyFont="1" applyFill="1" applyBorder="1" applyAlignment="1" applyProtection="1">
      <alignment vertical="top" wrapText="1"/>
      <protection locked="0"/>
    </xf>
    <xf numFmtId="0" fontId="74" fillId="11" borderId="27" xfId="0" applyNumberFormat="1" applyFont="1" applyFill="1" applyBorder="1" applyAlignment="1" applyProtection="1">
      <alignment horizontal="center" vertical="center"/>
      <protection locked="0"/>
    </xf>
    <xf numFmtId="164" fontId="74" fillId="11" borderId="27" xfId="0" applyNumberFormat="1" applyFont="1" applyFill="1" applyBorder="1" applyAlignment="1" applyProtection="1">
      <alignment horizontal="center" vertical="center"/>
      <protection locked="0"/>
    </xf>
    <xf numFmtId="0" fontId="2" fillId="3" borderId="54" xfId="0" applyFont="1" applyFill="1" applyBorder="1" applyAlignment="1" applyProtection="1">
      <alignment horizontal="left" vertical="center"/>
      <protection locked="0"/>
    </xf>
    <xf numFmtId="0" fontId="0" fillId="0" borderId="53" xfId="0" applyNumberFormat="1" applyBorder="1" applyAlignment="1" applyProtection="1">
      <alignment horizontal="center" vertical="center"/>
    </xf>
    <xf numFmtId="1" fontId="3" fillId="0" borderId="10" xfId="0" applyNumberFormat="1" applyFont="1" applyFill="1" applyBorder="1" applyAlignment="1" applyProtection="1">
      <alignment horizontal="center" vertical="center"/>
    </xf>
    <xf numFmtId="0" fontId="2" fillId="0" borderId="123" xfId="0" applyFont="1" applyFill="1" applyBorder="1" applyAlignment="1" applyProtection="1">
      <alignment vertical="center" wrapText="1"/>
      <protection locked="0"/>
    </xf>
    <xf numFmtId="0" fontId="2" fillId="0" borderId="126" xfId="0" applyFont="1" applyBorder="1" applyAlignment="1" applyProtection="1">
      <alignment horizontal="left" vertical="center"/>
      <protection locked="0"/>
    </xf>
    <xf numFmtId="0" fontId="2" fillId="0" borderId="123" xfId="0" applyFont="1" applyFill="1" applyBorder="1" applyAlignment="1" applyProtection="1">
      <alignment horizontal="left" vertical="center" wrapText="1" indent="1"/>
      <protection locked="0"/>
    </xf>
    <xf numFmtId="0" fontId="2" fillId="0" borderId="127" xfId="0" applyNumberFormat="1" applyFont="1" applyFill="1" applyBorder="1" applyAlignment="1" applyProtection="1">
      <alignment horizontal="center" vertical="center"/>
    </xf>
    <xf numFmtId="164" fontId="3" fillId="0" borderId="87" xfId="0" applyNumberFormat="1" applyFont="1" applyFill="1" applyBorder="1" applyAlignment="1" applyProtection="1">
      <alignment horizontal="center" vertical="center"/>
    </xf>
    <xf numFmtId="164" fontId="3" fillId="0" borderId="108" xfId="0" applyNumberFormat="1" applyFont="1" applyFill="1" applyBorder="1" applyAlignment="1" applyProtection="1">
      <alignment horizontal="center" vertical="center" wrapText="1"/>
    </xf>
    <xf numFmtId="164" fontId="18" fillId="0" borderId="109" xfId="0" applyNumberFormat="1" applyFont="1" applyFill="1" applyBorder="1" applyAlignment="1" applyProtection="1">
      <alignment horizontal="center" vertical="center"/>
      <protection locked="0"/>
    </xf>
    <xf numFmtId="0" fontId="28" fillId="17" borderId="125" xfId="0" applyFont="1" applyFill="1" applyBorder="1" applyProtection="1">
      <protection locked="0"/>
    </xf>
    <xf numFmtId="0" fontId="2" fillId="17" borderId="95" xfId="0" applyFont="1" applyFill="1" applyBorder="1" applyAlignment="1" applyProtection="1">
      <alignment vertical="center"/>
      <protection locked="0"/>
    </xf>
    <xf numFmtId="0" fontId="3" fillId="17" borderId="95" xfId="0" applyFont="1" applyFill="1" applyBorder="1" applyProtection="1">
      <protection locked="0"/>
    </xf>
    <xf numFmtId="0" fontId="69" fillId="17" borderId="95" xfId="0" applyFont="1" applyFill="1" applyBorder="1" applyAlignment="1" applyProtection="1">
      <alignment horizontal="left" vertical="center"/>
      <protection locked="0"/>
    </xf>
    <xf numFmtId="0" fontId="69" fillId="17" borderId="95" xfId="0" applyFont="1" applyFill="1" applyBorder="1" applyAlignment="1" applyProtection="1">
      <alignment horizontal="center" vertical="center"/>
      <protection locked="0"/>
    </xf>
    <xf numFmtId="0" fontId="69" fillId="17" borderId="95" xfId="0" applyFont="1" applyFill="1" applyBorder="1" applyAlignment="1" applyProtection="1">
      <alignment vertical="center"/>
      <protection locked="0"/>
    </xf>
    <xf numFmtId="0" fontId="2" fillId="17" borderId="95" xfId="0" applyNumberFormat="1" applyFont="1" applyFill="1" applyBorder="1" applyAlignment="1" applyProtection="1">
      <alignment horizontal="center" vertical="center"/>
      <protection locked="0"/>
    </xf>
    <xf numFmtId="164" fontId="53" fillId="9" borderId="96" xfId="0" applyNumberFormat="1" applyFont="1" applyFill="1" applyBorder="1" applyAlignment="1" applyProtection="1">
      <alignment horizontal="center" vertical="center"/>
      <protection locked="0"/>
    </xf>
    <xf numFmtId="164" fontId="3" fillId="9" borderId="96" xfId="0" applyNumberFormat="1" applyFont="1" applyFill="1" applyBorder="1" applyAlignment="1" applyProtection="1">
      <alignment horizontal="center" vertical="center"/>
      <protection locked="0"/>
    </xf>
    <xf numFmtId="164" fontId="70" fillId="9" borderId="128" xfId="0" applyNumberFormat="1" applyFont="1" applyFill="1" applyBorder="1" applyAlignment="1" applyProtection="1">
      <alignment horizontal="center" vertical="center"/>
      <protection locked="0"/>
    </xf>
    <xf numFmtId="0" fontId="70" fillId="17" borderId="95" xfId="0" applyFont="1" applyFill="1" applyBorder="1" applyAlignment="1" applyProtection="1">
      <alignment horizontal="center" vertical="top"/>
      <protection locked="0"/>
    </xf>
    <xf numFmtId="0" fontId="2" fillId="17" borderId="97" xfId="0" applyNumberFormat="1" applyFont="1" applyFill="1" applyBorder="1" applyAlignment="1" applyProtection="1">
      <alignment horizontal="left" vertical="center" wrapText="1"/>
      <protection locked="0"/>
    </xf>
    <xf numFmtId="0" fontId="77" fillId="11" borderId="27" xfId="0" applyFont="1" applyFill="1" applyBorder="1" applyAlignment="1" applyProtection="1">
      <alignment horizontal="left" vertical="center" wrapText="1"/>
      <protection locked="0"/>
    </xf>
    <xf numFmtId="0" fontId="77" fillId="11" borderId="27" xfId="0" applyFont="1" applyFill="1" applyBorder="1" applyAlignment="1" applyProtection="1">
      <alignment horizontal="center" vertical="top" wrapText="1"/>
      <protection locked="0"/>
    </xf>
    <xf numFmtId="0" fontId="77" fillId="11" borderId="27" xfId="0" applyFont="1" applyFill="1" applyBorder="1" applyAlignment="1" applyProtection="1">
      <alignment vertical="top" wrapText="1"/>
      <protection locked="0"/>
    </xf>
    <xf numFmtId="0" fontId="72" fillId="11" borderId="27" xfId="0" applyNumberFormat="1" applyFont="1" applyFill="1" applyBorder="1" applyAlignment="1" applyProtection="1">
      <alignment horizontal="center" vertical="center" wrapText="1"/>
    </xf>
    <xf numFmtId="0" fontId="53" fillId="11" borderId="27" xfId="0" applyFont="1" applyFill="1" applyBorder="1" applyAlignment="1" applyProtection="1">
      <alignment vertical="top" wrapText="1"/>
    </xf>
    <xf numFmtId="164" fontId="3" fillId="11" borderId="27" xfId="0" applyNumberFormat="1" applyFont="1" applyFill="1" applyBorder="1" applyAlignment="1" applyProtection="1">
      <alignment vertical="center" wrapText="1"/>
    </xf>
    <xf numFmtId="0" fontId="2" fillId="0" borderId="24" xfId="0" applyFont="1" applyBorder="1" applyAlignment="1" applyProtection="1">
      <alignment horizontal="left" vertical="center" wrapText="1"/>
      <protection locked="0"/>
    </xf>
    <xf numFmtId="0" fontId="2" fillId="0" borderId="11" xfId="0" applyNumberFormat="1" applyFont="1" applyFill="1" applyBorder="1" applyAlignment="1" applyProtection="1">
      <alignment horizontal="center" vertical="center"/>
    </xf>
    <xf numFmtId="0" fontId="56" fillId="0" borderId="43" xfId="0" applyNumberFormat="1" applyFont="1" applyFill="1" applyBorder="1" applyAlignment="1" applyProtection="1">
      <alignment horizontal="center" vertical="center" wrapText="1"/>
    </xf>
    <xf numFmtId="164" fontId="3" fillId="0" borderId="77" xfId="0" applyNumberFormat="1" applyFont="1" applyFill="1" applyBorder="1" applyAlignment="1" applyProtection="1">
      <alignment horizontal="center" vertical="center"/>
    </xf>
    <xf numFmtId="164" fontId="3" fillId="0" borderId="83" xfId="0" applyNumberFormat="1" applyFont="1" applyFill="1" applyBorder="1" applyAlignment="1" applyProtection="1">
      <alignment horizontal="center" vertical="center"/>
    </xf>
    <xf numFmtId="0" fontId="2" fillId="0" borderId="43" xfId="0" applyNumberFormat="1" applyFont="1" applyFill="1" applyBorder="1" applyAlignment="1" applyProtection="1">
      <alignment horizontal="center" vertical="center"/>
    </xf>
    <xf numFmtId="0" fontId="0" fillId="0" borderId="55" xfId="0" applyNumberFormat="1" applyBorder="1" applyAlignment="1" applyProtection="1">
      <alignment horizontal="center" vertical="center"/>
    </xf>
    <xf numFmtId="0" fontId="2" fillId="0" borderId="82" xfId="0" applyNumberFormat="1" applyFont="1" applyFill="1" applyBorder="1" applyAlignment="1" applyProtection="1">
      <alignment horizontal="center" vertical="center"/>
    </xf>
    <xf numFmtId="0" fontId="77" fillId="11" borderId="27" xfId="0" applyFont="1" applyFill="1" applyBorder="1" applyAlignment="1" applyProtection="1">
      <alignment horizontal="left" vertical="center"/>
      <protection locked="0"/>
    </xf>
    <xf numFmtId="0" fontId="77" fillId="11" borderId="27" xfId="0" applyFont="1" applyFill="1" applyBorder="1" applyAlignment="1" applyProtection="1">
      <alignment horizontal="center" vertical="center"/>
      <protection locked="0"/>
    </xf>
    <xf numFmtId="0" fontId="77" fillId="11" borderId="27" xfId="0" applyFont="1" applyFill="1" applyBorder="1" applyAlignment="1" applyProtection="1">
      <alignment vertical="center" wrapText="1"/>
      <protection locked="0"/>
    </xf>
    <xf numFmtId="0" fontId="77" fillId="11" borderId="27" xfId="0" applyNumberFormat="1" applyFont="1" applyFill="1" applyBorder="1" applyAlignment="1" applyProtection="1">
      <alignment horizontal="center" vertical="center"/>
      <protection locked="0"/>
    </xf>
    <xf numFmtId="164" fontId="77" fillId="11" borderId="27" xfId="0" applyNumberFormat="1" applyFont="1" applyFill="1" applyBorder="1" applyAlignment="1" applyProtection="1">
      <alignment horizontal="center" vertical="center"/>
      <protection locked="0"/>
    </xf>
    <xf numFmtId="0" fontId="2" fillId="0" borderId="50" xfId="0" applyFont="1" applyFill="1" applyBorder="1" applyAlignment="1" applyProtection="1">
      <alignment vertical="center" wrapText="1"/>
      <protection locked="0"/>
    </xf>
    <xf numFmtId="0" fontId="64" fillId="0" borderId="55" xfId="0" applyNumberFormat="1" applyFont="1" applyFill="1" applyBorder="1" applyAlignment="1" applyProtection="1">
      <alignment horizontal="center" vertical="center" wrapText="1"/>
      <protection locked="0"/>
    </xf>
    <xf numFmtId="0" fontId="2" fillId="0" borderId="130" xfId="0" applyFont="1" applyBorder="1" applyAlignment="1" applyProtection="1">
      <alignment horizontal="left" vertical="center" wrapText="1"/>
      <protection locked="0"/>
    </xf>
    <xf numFmtId="0" fontId="56" fillId="0" borderId="81" xfId="0" applyNumberFormat="1" applyFont="1" applyFill="1" applyBorder="1" applyAlignment="1" applyProtection="1">
      <alignment horizontal="center" vertical="center" wrapText="1"/>
      <protection locked="0"/>
    </xf>
    <xf numFmtId="164" fontId="3" fillId="0" borderId="80" xfId="0" applyNumberFormat="1" applyFont="1" applyFill="1" applyBorder="1" applyAlignment="1" applyProtection="1">
      <alignment horizontal="center" vertical="center"/>
      <protection locked="0"/>
    </xf>
    <xf numFmtId="0" fontId="2" fillId="0" borderId="82" xfId="0" applyNumberFormat="1" applyFont="1" applyBorder="1" applyAlignment="1" applyProtection="1">
      <alignment horizontal="left" vertical="center" wrapText="1"/>
      <protection locked="0"/>
    </xf>
    <xf numFmtId="0" fontId="56" fillId="0" borderId="82" xfId="0" applyNumberFormat="1" applyFont="1" applyFill="1" applyBorder="1" applyAlignment="1" applyProtection="1">
      <alignment horizontal="center" vertical="center" wrapText="1"/>
      <protection locked="0"/>
    </xf>
    <xf numFmtId="0" fontId="2" fillId="0" borderId="82" xfId="0" applyFont="1" applyBorder="1" applyAlignment="1" applyProtection="1">
      <alignment horizontal="left" vertical="center"/>
      <protection locked="0"/>
    </xf>
    <xf numFmtId="0" fontId="56" fillId="0" borderId="71" xfId="0" applyNumberFormat="1" applyFont="1" applyFill="1" applyBorder="1" applyAlignment="1" applyProtection="1">
      <alignment horizontal="center" vertical="center" wrapText="1"/>
      <protection locked="0"/>
    </xf>
    <xf numFmtId="164" fontId="3" fillId="0" borderId="88" xfId="0" applyNumberFormat="1" applyFont="1" applyFill="1" applyBorder="1" applyAlignment="1" applyProtection="1">
      <alignment horizontal="center" vertical="center"/>
      <protection locked="0"/>
    </xf>
    <xf numFmtId="0" fontId="2" fillId="0" borderId="71" xfId="0" applyNumberFormat="1" applyFont="1" applyBorder="1" applyAlignment="1" applyProtection="1">
      <alignment horizontal="left" vertical="center" wrapText="1"/>
      <protection locked="0"/>
    </xf>
    <xf numFmtId="164" fontId="3" fillId="0" borderId="5" xfId="0" applyNumberFormat="1" applyFont="1" applyFill="1" applyBorder="1" applyAlignment="1" applyProtection="1">
      <alignment horizontal="center" vertical="center"/>
      <protection locked="0"/>
    </xf>
    <xf numFmtId="0" fontId="2" fillId="0" borderId="121" xfId="0" applyFont="1" applyBorder="1" applyAlignment="1" applyProtection="1">
      <alignment horizontal="left" vertical="center" wrapText="1"/>
      <protection locked="0"/>
    </xf>
    <xf numFmtId="0" fontId="2" fillId="0" borderId="54" xfId="0" applyFont="1" applyBorder="1" applyAlignment="1" applyProtection="1">
      <alignment vertical="center"/>
      <protection locked="0"/>
    </xf>
    <xf numFmtId="164" fontId="3" fillId="0" borderId="17" xfId="0" applyNumberFormat="1" applyFont="1" applyFill="1" applyBorder="1" applyAlignment="1" applyProtection="1">
      <alignment horizontal="center" vertical="center"/>
      <protection locked="0"/>
    </xf>
    <xf numFmtId="0" fontId="2" fillId="0" borderId="56" xfId="0" applyFont="1" applyFill="1" applyBorder="1" applyAlignment="1" applyProtection="1">
      <alignment vertical="center" wrapText="1"/>
      <protection locked="0"/>
    </xf>
    <xf numFmtId="0" fontId="2" fillId="0" borderId="50" xfId="0" applyFont="1" applyBorder="1" applyAlignment="1" applyProtection="1">
      <alignment vertical="center"/>
      <protection locked="0"/>
    </xf>
    <xf numFmtId="0" fontId="2" fillId="0" borderId="50" xfId="0" applyFont="1" applyFill="1" applyBorder="1" applyAlignment="1" applyProtection="1">
      <alignment vertical="center"/>
      <protection locked="0"/>
    </xf>
    <xf numFmtId="0" fontId="2" fillId="9" borderId="131" xfId="0" applyNumberFormat="1" applyFont="1" applyFill="1" applyBorder="1" applyAlignment="1" applyProtection="1">
      <alignment horizontal="left" vertical="center" wrapText="1"/>
      <protection locked="0"/>
    </xf>
    <xf numFmtId="0" fontId="2" fillId="0" borderId="0" xfId="0" applyFont="1" applyFill="1"/>
    <xf numFmtId="49" fontId="2" fillId="0" borderId="43" xfId="0" applyNumberFormat="1" applyFont="1" applyFill="1" applyBorder="1" applyAlignment="1" applyProtection="1">
      <alignment horizontal="center" vertical="center" wrapText="1"/>
    </xf>
    <xf numFmtId="0" fontId="0" fillId="0" borderId="4" xfId="0" applyBorder="1" applyAlignment="1" applyProtection="1">
      <alignment horizontal="left" vertical="center"/>
      <protection locked="0"/>
    </xf>
    <xf numFmtId="0" fontId="2" fillId="0" borderId="22" xfId="0" applyFont="1" applyFill="1" applyBorder="1" applyAlignment="1" applyProtection="1">
      <alignment horizontal="left" vertical="center" wrapText="1" indent="1"/>
      <protection locked="0"/>
    </xf>
    <xf numFmtId="0" fontId="11" fillId="0" borderId="0" xfId="0" applyFont="1" applyFill="1" applyAlignment="1" applyProtection="1">
      <alignment vertical="center"/>
      <protection locked="0"/>
    </xf>
    <xf numFmtId="0" fontId="77" fillId="11" borderId="21" xfId="0" applyFont="1" applyFill="1" applyBorder="1" applyAlignment="1" applyProtection="1">
      <alignment horizontal="center" vertical="center"/>
      <protection locked="0"/>
    </xf>
    <xf numFmtId="0" fontId="73" fillId="11" borderId="27" xfId="0" applyFont="1" applyFill="1" applyBorder="1" applyAlignment="1" applyProtection="1">
      <alignment vertical="center"/>
      <protection locked="0"/>
    </xf>
    <xf numFmtId="0" fontId="2" fillId="0" borderId="49" xfId="0" applyNumberFormat="1"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protection locked="0"/>
    </xf>
    <xf numFmtId="49" fontId="79" fillId="0" borderId="55" xfId="0" applyNumberFormat="1" applyFont="1" applyFill="1" applyBorder="1" applyAlignment="1" applyProtection="1">
      <alignment horizontal="center" vertical="center" wrapText="1"/>
    </xf>
    <xf numFmtId="1" fontId="53" fillId="9" borderId="50" xfId="0" applyNumberFormat="1" applyFont="1" applyFill="1" applyBorder="1" applyAlignment="1" applyProtection="1">
      <alignment horizontal="center" vertical="center" wrapText="1"/>
    </xf>
    <xf numFmtId="0" fontId="3" fillId="9" borderId="74" xfId="0" applyFont="1" applyFill="1" applyBorder="1" applyAlignment="1" applyProtection="1">
      <alignment horizontal="center" vertical="center"/>
      <protection locked="0"/>
    </xf>
    <xf numFmtId="0" fontId="2" fillId="0" borderId="4" xfId="0" applyFont="1" applyBorder="1" applyAlignment="1" applyProtection="1">
      <alignment horizontal="right" vertical="center"/>
      <protection locked="0"/>
    </xf>
    <xf numFmtId="0" fontId="2" fillId="0" borderId="5" xfId="0" applyFont="1" applyFill="1" applyBorder="1" applyAlignment="1" applyProtection="1">
      <alignment horizontal="left" vertical="top" wrapText="1" indent="1"/>
      <protection locked="0"/>
    </xf>
    <xf numFmtId="49" fontId="56" fillId="0" borderId="4" xfId="0" applyNumberFormat="1" applyFont="1" applyFill="1" applyBorder="1" applyAlignment="1" applyProtection="1">
      <alignment horizontal="center" vertical="center" wrapText="1"/>
      <protection locked="0"/>
    </xf>
    <xf numFmtId="1" fontId="53" fillId="9" borderId="56" xfId="0" applyNumberFormat="1" applyFont="1" applyFill="1" applyBorder="1" applyAlignment="1" applyProtection="1">
      <alignment horizontal="center" vertical="center" wrapText="1"/>
    </xf>
    <xf numFmtId="1" fontId="3" fillId="0" borderId="39" xfId="0" applyNumberFormat="1" applyFont="1" applyFill="1" applyBorder="1" applyAlignment="1" applyProtection="1">
      <alignment horizontal="center" vertical="center" wrapText="1"/>
    </xf>
    <xf numFmtId="0" fontId="3" fillId="9" borderId="84" xfId="0" applyFont="1" applyFill="1" applyBorder="1" applyAlignment="1" applyProtection="1">
      <alignment horizontal="center" vertical="center"/>
      <protection locked="0"/>
    </xf>
    <xf numFmtId="0" fontId="2" fillId="0" borderId="99" xfId="0" applyFont="1" applyFill="1" applyBorder="1" applyAlignment="1" applyProtection="1">
      <alignment horizontal="left" vertical="top" wrapText="1" indent="1"/>
      <protection locked="0"/>
    </xf>
    <xf numFmtId="49" fontId="56" fillId="0" borderId="127" xfId="0" applyNumberFormat="1" applyFont="1" applyFill="1" applyBorder="1" applyAlignment="1" applyProtection="1">
      <alignment horizontal="center" vertical="center" wrapText="1"/>
      <protection locked="0"/>
    </xf>
    <xf numFmtId="1" fontId="53" fillId="9" borderId="84" xfId="0" applyNumberFormat="1" applyFont="1" applyFill="1" applyBorder="1" applyAlignment="1" applyProtection="1">
      <alignment horizontal="center" vertical="center" wrapText="1"/>
    </xf>
    <xf numFmtId="1" fontId="3" fillId="0" borderId="87" xfId="0" applyNumberFormat="1" applyFont="1" applyFill="1" applyBorder="1" applyAlignment="1" applyProtection="1">
      <alignment horizontal="center" vertical="center" wrapText="1"/>
    </xf>
    <xf numFmtId="164" fontId="3" fillId="0" borderId="51" xfId="0" applyNumberFormat="1" applyFont="1" applyFill="1" applyBorder="1" applyAlignment="1" applyProtection="1">
      <alignment horizontal="center" vertical="center"/>
      <protection locked="0"/>
    </xf>
    <xf numFmtId="0" fontId="28" fillId="9" borderId="60" xfId="0" applyFont="1" applyFill="1" applyBorder="1" applyAlignment="1" applyProtection="1">
      <alignment horizontal="center" vertical="center"/>
      <protection locked="0"/>
    </xf>
    <xf numFmtId="0" fontId="3" fillId="9" borderId="132" xfId="0" applyFont="1" applyFill="1" applyBorder="1" applyAlignment="1" applyProtection="1">
      <alignment horizontal="center" vertical="center"/>
      <protection locked="0"/>
    </xf>
    <xf numFmtId="0" fontId="3" fillId="3" borderId="133" xfId="0" applyFont="1" applyFill="1" applyBorder="1" applyAlignment="1" applyProtection="1">
      <alignment horizontal="center" vertical="center"/>
      <protection locked="0"/>
    </xf>
    <xf numFmtId="0" fontId="3" fillId="3" borderId="61" xfId="0" applyFont="1" applyFill="1" applyBorder="1" applyAlignment="1" applyProtection="1">
      <alignment horizontal="center" vertical="center"/>
      <protection locked="0"/>
    </xf>
    <xf numFmtId="0" fontId="2" fillId="0" borderId="60" xfId="0" applyFont="1" applyBorder="1" applyAlignment="1" applyProtection="1">
      <alignment horizontal="left" vertical="center"/>
      <protection locked="0"/>
    </xf>
    <xf numFmtId="0" fontId="2" fillId="0" borderId="20" xfId="0" applyNumberFormat="1" applyFont="1" applyFill="1" applyBorder="1" applyAlignment="1" applyProtection="1">
      <alignment horizontal="center" vertical="center"/>
    </xf>
    <xf numFmtId="164" fontId="53" fillId="9" borderId="60" xfId="0" applyNumberFormat="1" applyFont="1" applyFill="1" applyBorder="1" applyAlignment="1" applyProtection="1">
      <alignment horizontal="center" vertical="center" wrapText="1"/>
    </xf>
    <xf numFmtId="164" fontId="3" fillId="0" borderId="61" xfId="0" applyNumberFormat="1" applyFont="1" applyFill="1" applyBorder="1" applyAlignment="1" applyProtection="1">
      <alignment horizontal="center" vertical="center"/>
    </xf>
    <xf numFmtId="0" fontId="2" fillId="0" borderId="42" xfId="0" applyNumberFormat="1" applyFont="1" applyBorder="1" applyAlignment="1" applyProtection="1">
      <alignment horizontal="left" vertical="center" wrapText="1"/>
      <protection locked="0"/>
    </xf>
    <xf numFmtId="0" fontId="3" fillId="11" borderId="21" xfId="0" applyFont="1" applyFill="1" applyBorder="1" applyProtection="1">
      <protection locked="0"/>
    </xf>
    <xf numFmtId="0" fontId="2" fillId="11" borderId="21" xfId="0" applyFont="1" applyFill="1" applyBorder="1" applyAlignment="1" applyProtection="1">
      <alignment vertical="top"/>
      <protection locked="0"/>
    </xf>
    <xf numFmtId="0" fontId="29" fillId="11" borderId="21" xfId="0" applyFont="1" applyFill="1" applyBorder="1" applyAlignment="1" applyProtection="1">
      <alignment horizontal="center"/>
    </xf>
    <xf numFmtId="164" fontId="2" fillId="11" borderId="21" xfId="0" applyNumberFormat="1" applyFont="1" applyFill="1" applyBorder="1" applyAlignment="1" applyProtection="1">
      <alignment horizontal="center" vertical="center"/>
    </xf>
    <xf numFmtId="0" fontId="2" fillId="11" borderId="22" xfId="0" applyNumberFormat="1" applyFont="1" applyFill="1" applyBorder="1" applyAlignment="1" applyProtection="1">
      <alignment horizontal="left" vertical="center" wrapText="1"/>
      <protection locked="0"/>
    </xf>
    <xf numFmtId="0" fontId="3" fillId="18" borderId="0" xfId="0" applyFont="1" applyFill="1" applyProtection="1">
      <protection locked="0"/>
    </xf>
    <xf numFmtId="0" fontId="0" fillId="0" borderId="56" xfId="0" applyFill="1" applyBorder="1" applyAlignment="1" applyProtection="1">
      <alignment horizontal="left" vertical="center"/>
      <protection locked="0"/>
    </xf>
    <xf numFmtId="0" fontId="56" fillId="0" borderId="55" xfId="0" applyFont="1" applyFill="1" applyBorder="1" applyAlignment="1" applyProtection="1">
      <alignment horizontal="left" vertical="center" wrapText="1"/>
      <protection locked="0"/>
    </xf>
    <xf numFmtId="0" fontId="2" fillId="3" borderId="55" xfId="0" applyNumberFormat="1" applyFont="1" applyFill="1" applyBorder="1" applyAlignment="1" applyProtection="1">
      <alignment horizontal="left" vertical="center" wrapText="1"/>
      <protection locked="0"/>
    </xf>
    <xf numFmtId="0" fontId="0" fillId="0" borderId="54" xfId="0" applyFill="1" applyBorder="1" applyAlignment="1" applyProtection="1">
      <alignment horizontal="left" vertical="center"/>
      <protection locked="0"/>
    </xf>
    <xf numFmtId="0" fontId="2" fillId="0" borderId="70" xfId="0" applyNumberFormat="1" applyFont="1" applyFill="1" applyBorder="1" applyAlignment="1" applyProtection="1">
      <alignment horizontal="center" vertical="center"/>
    </xf>
    <xf numFmtId="0" fontId="0" fillId="0" borderId="50" xfId="0" applyFill="1" applyBorder="1" applyAlignment="1" applyProtection="1">
      <alignment horizontal="left" vertical="center"/>
      <protection locked="0"/>
    </xf>
    <xf numFmtId="0" fontId="2" fillId="0" borderId="81"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center"/>
    </xf>
    <xf numFmtId="0" fontId="3" fillId="3" borderId="83" xfId="0" applyFont="1" applyFill="1" applyBorder="1" applyAlignment="1" applyProtection="1">
      <alignment horizontal="center" vertical="center" wrapText="1"/>
      <protection locked="0"/>
    </xf>
    <xf numFmtId="0" fontId="2" fillId="0" borderId="82" xfId="0" applyFont="1" applyBorder="1" applyAlignment="1">
      <alignment horizontal="left" vertical="center" wrapText="1"/>
    </xf>
    <xf numFmtId="0" fontId="3" fillId="9" borderId="134" xfId="0" applyFont="1" applyFill="1" applyBorder="1" applyAlignment="1" applyProtection="1">
      <alignment horizontal="center" vertical="center"/>
      <protection locked="0"/>
    </xf>
    <xf numFmtId="0" fontId="3" fillId="3" borderId="135" xfId="0" applyFont="1" applyFill="1" applyBorder="1" applyAlignment="1" applyProtection="1">
      <alignment horizontal="center" vertical="center"/>
      <protection locked="0"/>
    </xf>
    <xf numFmtId="0" fontId="3" fillId="3" borderId="87" xfId="0" applyFont="1" applyFill="1" applyBorder="1" applyAlignment="1" applyProtection="1">
      <alignment horizontal="center" vertical="center" wrapText="1"/>
      <protection locked="0"/>
    </xf>
    <xf numFmtId="0" fontId="2" fillId="0" borderId="51" xfId="0" applyFont="1" applyBorder="1" applyAlignment="1">
      <alignment horizontal="left" vertical="center" wrapText="1"/>
    </xf>
    <xf numFmtId="0" fontId="3" fillId="9" borderId="74" xfId="0" applyFont="1" applyFill="1" applyBorder="1" applyAlignment="1" applyProtection="1">
      <alignment horizontal="center"/>
      <protection locked="0"/>
    </xf>
    <xf numFmtId="0" fontId="3" fillId="9" borderId="75" xfId="0" applyFont="1" applyFill="1" applyBorder="1" applyAlignment="1" applyProtection="1">
      <alignment horizontal="center"/>
      <protection locked="0"/>
    </xf>
    <xf numFmtId="0" fontId="3" fillId="3" borderId="76" xfId="0" applyFont="1" applyFill="1" applyBorder="1" applyAlignment="1" applyProtection="1">
      <alignment horizontal="center"/>
      <protection locked="0"/>
    </xf>
    <xf numFmtId="0" fontId="3" fillId="3" borderId="77" xfId="0" applyFont="1" applyFill="1" applyBorder="1" applyAlignment="1" applyProtection="1">
      <alignment horizontal="center"/>
      <protection locked="0"/>
    </xf>
    <xf numFmtId="0" fontId="2" fillId="0" borderId="81" xfId="0" applyNumberFormat="1" applyFont="1" applyBorder="1" applyAlignment="1" applyProtection="1">
      <alignment horizontal="center" vertical="center"/>
    </xf>
    <xf numFmtId="0" fontId="3" fillId="9" borderId="78" xfId="0" applyFont="1" applyFill="1" applyBorder="1" applyAlignment="1" applyProtection="1">
      <alignment horizontal="center" vertical="center"/>
      <protection locked="0"/>
    </xf>
    <xf numFmtId="0" fontId="3" fillId="9" borderId="66" xfId="0" applyFont="1" applyFill="1" applyBorder="1" applyAlignment="1" applyProtection="1">
      <alignment horizontal="center" vertical="center"/>
      <protection locked="0"/>
    </xf>
    <xf numFmtId="0" fontId="3" fillId="9" borderId="78" xfId="0" applyFont="1" applyFill="1" applyBorder="1" applyAlignment="1" applyProtection="1">
      <alignment horizontal="center"/>
      <protection locked="0"/>
    </xf>
    <xf numFmtId="0" fontId="3" fillId="9" borderId="89" xfId="0" applyFont="1" applyFill="1" applyBorder="1" applyAlignment="1" applyProtection="1">
      <alignment horizontal="center"/>
      <protection locked="0"/>
    </xf>
    <xf numFmtId="0" fontId="3" fillId="3" borderId="79" xfId="0" applyFont="1" applyFill="1" applyBorder="1" applyAlignment="1" applyProtection="1">
      <alignment horizontal="center"/>
      <protection locked="0"/>
    </xf>
    <xf numFmtId="0" fontId="3" fillId="3" borderId="83" xfId="0" applyFont="1" applyFill="1" applyBorder="1" applyAlignment="1" applyProtection="1">
      <alignment horizontal="center"/>
      <protection locked="0"/>
    </xf>
    <xf numFmtId="0" fontId="2" fillId="0" borderId="82" xfId="0" applyNumberFormat="1" applyFont="1" applyBorder="1" applyAlignment="1" applyProtection="1">
      <alignment horizontal="center" vertical="center"/>
    </xf>
    <xf numFmtId="0" fontId="2" fillId="0" borderId="81" xfId="0" applyNumberFormat="1" applyFont="1" applyBorder="1" applyAlignment="1" applyProtection="1">
      <alignment horizontal="left" vertical="center" wrapText="1"/>
      <protection locked="0"/>
    </xf>
    <xf numFmtId="0" fontId="2" fillId="0" borderId="71" xfId="0" applyNumberFormat="1" applyFont="1" applyFill="1" applyBorder="1" applyAlignment="1" applyProtection="1">
      <alignment horizontal="center" vertical="center"/>
    </xf>
    <xf numFmtId="0" fontId="2" fillId="0" borderId="70" xfId="0" applyNumberFormat="1" applyFont="1" applyBorder="1" applyAlignment="1" applyProtection="1">
      <alignment horizontal="left" vertical="center" wrapText="1"/>
      <protection locked="0"/>
    </xf>
    <xf numFmtId="0" fontId="64" fillId="0" borderId="43" xfId="0" applyNumberFormat="1" applyFont="1" applyFill="1" applyBorder="1" applyAlignment="1" applyProtection="1">
      <alignment horizontal="center" vertical="center" wrapText="1"/>
      <protection locked="0"/>
    </xf>
    <xf numFmtId="0" fontId="2" fillId="3" borderId="56" xfId="0" applyFont="1" applyFill="1" applyBorder="1" applyAlignment="1" applyProtection="1">
      <alignment horizontal="left" vertical="center"/>
      <protection locked="0"/>
    </xf>
    <xf numFmtId="0" fontId="3" fillId="2" borderId="0"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2" fillId="0" borderId="55" xfId="0" applyNumberFormat="1" applyFont="1" applyFill="1" applyBorder="1" applyAlignment="1" applyProtection="1">
      <alignment horizontal="center" vertical="center"/>
    </xf>
    <xf numFmtId="0" fontId="64" fillId="0" borderId="43" xfId="0" applyNumberFormat="1" applyFont="1" applyBorder="1" applyAlignment="1" applyProtection="1">
      <alignment horizontal="center" vertical="center" wrapText="1"/>
    </xf>
    <xf numFmtId="0" fontId="2" fillId="3" borderId="66" xfId="0" applyFont="1" applyFill="1" applyBorder="1" applyAlignment="1" applyProtection="1">
      <alignment horizontal="right" vertical="center"/>
      <protection locked="0"/>
    </xf>
    <xf numFmtId="0" fontId="2" fillId="0" borderId="0" xfId="0" applyNumberFormat="1" applyFont="1" applyFill="1" applyBorder="1" applyAlignment="1" applyProtection="1">
      <alignment horizontal="center" vertical="center"/>
    </xf>
    <xf numFmtId="0" fontId="2" fillId="0" borderId="88" xfId="0" applyNumberFormat="1" applyFont="1" applyFill="1" applyBorder="1" applyAlignment="1" applyProtection="1">
      <alignment horizontal="center" vertical="center"/>
    </xf>
    <xf numFmtId="0" fontId="2" fillId="0" borderId="17" xfId="0" applyNumberFormat="1" applyFont="1" applyFill="1" applyBorder="1" applyAlignment="1" applyProtection="1">
      <alignment horizontal="center" vertical="center"/>
    </xf>
    <xf numFmtId="0" fontId="69" fillId="9" borderId="95" xfId="0" applyFont="1" applyFill="1" applyBorder="1" applyAlignment="1" applyProtection="1">
      <alignment horizontal="center" vertical="top"/>
      <protection locked="0"/>
    </xf>
    <xf numFmtId="0" fontId="53" fillId="9" borderId="96" xfId="0" applyNumberFormat="1" applyFont="1" applyFill="1" applyBorder="1" applyAlignment="1" applyProtection="1">
      <alignment horizontal="center" vertical="center"/>
    </xf>
    <xf numFmtId="0" fontId="3" fillId="9" borderId="96" xfId="0" applyNumberFormat="1" applyFont="1" applyFill="1" applyBorder="1" applyAlignment="1" applyProtection="1">
      <alignment horizontal="center" vertical="center"/>
    </xf>
    <xf numFmtId="0" fontId="28" fillId="0" borderId="0" xfId="0" applyFont="1" applyFill="1" applyBorder="1" applyProtection="1">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top"/>
      <protection locked="0"/>
    </xf>
    <xf numFmtId="0" fontId="3" fillId="0" borderId="0" xfId="0" applyFont="1" applyAlignment="1" applyProtection="1">
      <alignment vertical="top" wrapText="1"/>
      <protection locked="0"/>
    </xf>
    <xf numFmtId="0" fontId="2" fillId="0" borderId="0" xfId="0" applyNumberFormat="1" applyFont="1" applyAlignment="1" applyProtection="1">
      <alignment horizontal="center" vertical="center"/>
      <protection locked="0"/>
    </xf>
    <xf numFmtId="0" fontId="29"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2" fillId="0" borderId="0" xfId="0" applyNumberFormat="1" applyFont="1" applyAlignment="1" applyProtection="1">
      <alignment horizontal="left" vertical="center" wrapText="1"/>
      <protection locked="0"/>
    </xf>
    <xf numFmtId="0" fontId="46" fillId="0" borderId="10" xfId="0" applyNumberFormat="1" applyFont="1" applyBorder="1" applyAlignment="1" applyProtection="1">
      <alignment horizontal="left" vertical="center"/>
      <protection locked="0"/>
    </xf>
    <xf numFmtId="0" fontId="10" fillId="0" borderId="9" xfId="0" applyFont="1" applyBorder="1" applyAlignment="1" applyProtection="1">
      <alignment vertical="center"/>
      <protection locked="0"/>
    </xf>
    <xf numFmtId="0" fontId="2" fillId="16" borderId="12" xfId="0" applyNumberFormat="1" applyFont="1" applyFill="1" applyBorder="1" applyAlignment="1" applyProtection="1">
      <alignment horizontal="center" vertical="center" wrapText="1"/>
    </xf>
    <xf numFmtId="164" fontId="53" fillId="16" borderId="12" xfId="0" applyNumberFormat="1" applyFont="1" applyFill="1" applyBorder="1" applyAlignment="1" applyProtection="1">
      <alignment horizontal="center" vertical="center" wrapText="1"/>
    </xf>
    <xf numFmtId="164" fontId="3" fillId="16" borderId="12" xfId="0" applyNumberFormat="1" applyFont="1" applyFill="1" applyBorder="1" applyAlignment="1" applyProtection="1">
      <alignment horizontal="center" vertical="center"/>
    </xf>
    <xf numFmtId="164" fontId="3" fillId="16" borderId="12" xfId="0" applyNumberFormat="1" applyFont="1" applyFill="1" applyBorder="1" applyAlignment="1" applyProtection="1">
      <alignment horizontal="center" vertical="center"/>
      <protection locked="0"/>
    </xf>
    <xf numFmtId="0" fontId="56" fillId="16" borderId="12" xfId="0" applyFont="1" applyFill="1" applyBorder="1" applyAlignment="1" applyProtection="1">
      <alignment horizontal="left" vertical="center" wrapText="1"/>
      <protection locked="0"/>
    </xf>
    <xf numFmtId="0" fontId="2" fillId="16" borderId="24" xfId="0" applyNumberFormat="1" applyFont="1" applyFill="1" applyBorder="1" applyAlignment="1" applyProtection="1">
      <alignment horizontal="left" vertical="center" wrapText="1"/>
      <protection locked="0"/>
    </xf>
    <xf numFmtId="0" fontId="82" fillId="0" borderId="65" xfId="0" applyFont="1" applyBorder="1" applyAlignment="1">
      <alignment horizontal="left" vertical="center" wrapText="1"/>
    </xf>
    <xf numFmtId="0" fontId="56" fillId="0" borderId="51" xfId="0" applyFont="1" applyBorder="1" applyAlignment="1" applyProtection="1">
      <alignment horizontal="left" vertical="center" wrapText="1"/>
      <protection locked="0"/>
    </xf>
    <xf numFmtId="0" fontId="2" fillId="0" borderId="51" xfId="0" applyNumberFormat="1" applyFont="1" applyBorder="1" applyAlignment="1" applyProtection="1">
      <alignment horizontal="left" vertical="center" wrapText="1"/>
      <protection locked="0"/>
    </xf>
    <xf numFmtId="164" fontId="53" fillId="9" borderId="56" xfId="0" applyNumberFormat="1" applyFont="1" applyFill="1" applyBorder="1" applyAlignment="1" applyProtection="1">
      <alignment horizontal="center" vertical="center" wrapText="1"/>
    </xf>
    <xf numFmtId="0" fontId="28" fillId="9" borderId="74" xfId="0" applyFont="1" applyFill="1" applyBorder="1" applyAlignment="1" applyProtection="1">
      <alignment horizontal="center" vertical="center"/>
      <protection locked="0"/>
    </xf>
    <xf numFmtId="0" fontId="3" fillId="9" borderId="75" xfId="0" applyFont="1" applyFill="1" applyBorder="1" applyAlignment="1" applyProtection="1">
      <alignment horizontal="center" vertical="center"/>
      <protection locked="0"/>
    </xf>
    <xf numFmtId="0" fontId="3" fillId="3" borderId="77" xfId="0" applyFont="1" applyFill="1" applyBorder="1" applyAlignment="1" applyProtection="1">
      <alignment horizontal="center" vertical="center"/>
      <protection locked="0"/>
    </xf>
    <xf numFmtId="0" fontId="3" fillId="9" borderId="67" xfId="0" applyFont="1" applyFill="1" applyBorder="1" applyAlignment="1" applyProtection="1">
      <alignment horizontal="center" vertical="center"/>
      <protection locked="0"/>
    </xf>
    <xf numFmtId="0" fontId="3" fillId="3" borderId="69" xfId="0" applyFont="1" applyFill="1" applyBorder="1" applyAlignment="1" applyProtection="1">
      <alignment horizontal="center" vertical="center"/>
      <protection locked="0"/>
    </xf>
    <xf numFmtId="164" fontId="53" fillId="9" borderId="66" xfId="0" applyNumberFormat="1" applyFont="1" applyFill="1" applyBorder="1" applyAlignment="1" applyProtection="1">
      <alignment horizontal="center" vertical="center" wrapText="1"/>
    </xf>
    <xf numFmtId="164" fontId="3" fillId="0" borderId="69" xfId="0" applyNumberFormat="1" applyFont="1" applyFill="1" applyBorder="1" applyAlignment="1" applyProtection="1">
      <alignment horizontal="center" vertical="center"/>
    </xf>
    <xf numFmtId="0" fontId="28" fillId="9" borderId="56" xfId="0" applyFont="1" applyFill="1" applyBorder="1" applyAlignment="1" applyProtection="1">
      <alignment horizontal="center" vertical="center"/>
      <protection locked="0"/>
    </xf>
    <xf numFmtId="0" fontId="32" fillId="0" borderId="0" xfId="1" applyFont="1" applyFill="1" applyAlignment="1" applyProtection="1">
      <protection locked="0"/>
    </xf>
    <xf numFmtId="0" fontId="32" fillId="0" borderId="0" xfId="1" applyFont="1" applyFill="1" applyAlignment="1" applyProtection="1">
      <alignment vertical="center"/>
      <protection locked="0"/>
    </xf>
    <xf numFmtId="0" fontId="32" fillId="0" borderId="0" xfId="1" applyFont="1" applyFill="1" applyBorder="1" applyAlignment="1" applyProtection="1">
      <protection locked="0"/>
    </xf>
    <xf numFmtId="0" fontId="83" fillId="0" borderId="0" xfId="0" applyFont="1" applyFill="1" applyAlignment="1">
      <alignment horizontal="left" vertical="top"/>
    </xf>
    <xf numFmtId="0" fontId="8" fillId="0" borderId="0" xfId="1" applyAlignment="1" applyProtection="1">
      <alignment vertical="center"/>
      <protection locked="0"/>
    </xf>
    <xf numFmtId="0" fontId="2" fillId="0" borderId="25" xfId="0" applyFont="1" applyBorder="1" applyAlignment="1" applyProtection="1">
      <alignment vertical="center" wrapText="1"/>
      <protection locked="0"/>
    </xf>
    <xf numFmtId="0" fontId="2" fillId="0" borderId="26" xfId="0" applyFont="1" applyBorder="1" applyAlignment="1" applyProtection="1">
      <alignment vertical="center" wrapText="1"/>
      <protection locked="0"/>
    </xf>
    <xf numFmtId="0" fontId="32" fillId="0" borderId="0" xfId="1" applyFont="1" applyFill="1" applyAlignment="1" applyProtection="1">
      <alignment horizontal="left" vertical="center"/>
      <protection locked="0"/>
    </xf>
    <xf numFmtId="0" fontId="2" fillId="3" borderId="28" xfId="0" applyFont="1" applyFill="1" applyBorder="1" applyAlignment="1" applyProtection="1">
      <alignment vertical="center" wrapText="1"/>
      <protection locked="0"/>
    </xf>
    <xf numFmtId="0" fontId="2" fillId="3" borderId="19" xfId="0" applyFont="1" applyFill="1" applyBorder="1" applyAlignment="1" applyProtection="1">
      <alignment vertical="center" wrapText="1"/>
      <protection locked="0"/>
    </xf>
    <xf numFmtId="0" fontId="56" fillId="0" borderId="43" xfId="0" applyFont="1"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5" xfId="0" applyBorder="1" applyAlignment="1">
      <alignment horizontal="left" vertical="center" wrapText="1"/>
    </xf>
    <xf numFmtId="0" fontId="0" fillId="0" borderId="51" xfId="0" applyBorder="1" applyAlignment="1">
      <alignment horizontal="left" vertical="center" wrapText="1"/>
    </xf>
    <xf numFmtId="0" fontId="2" fillId="0" borderId="43" xfId="0" applyNumberFormat="1" applyFont="1" applyBorder="1" applyAlignment="1" applyProtection="1">
      <alignment horizontal="left" vertical="center" wrapText="1"/>
      <protection locked="0"/>
    </xf>
    <xf numFmtId="0" fontId="2" fillId="0" borderId="55" xfId="0" applyNumberFormat="1" applyFont="1" applyBorder="1" applyAlignment="1" applyProtection="1">
      <alignment horizontal="left" vertical="center" wrapText="1"/>
      <protection locked="0"/>
    </xf>
    <xf numFmtId="0" fontId="2" fillId="0" borderId="51" xfId="0" applyFont="1" applyBorder="1" applyAlignment="1">
      <alignment horizontal="left" vertical="center" wrapText="1"/>
    </xf>
    <xf numFmtId="0" fontId="2" fillId="3" borderId="79" xfId="0" applyFont="1" applyFill="1" applyBorder="1" applyAlignment="1" applyProtection="1">
      <alignment vertical="center" wrapText="1"/>
      <protection locked="0"/>
    </xf>
    <xf numFmtId="0" fontId="2" fillId="3" borderId="80" xfId="0" applyFont="1" applyFill="1" applyBorder="1" applyAlignment="1" applyProtection="1">
      <alignment vertical="center" wrapText="1"/>
      <protection locked="0"/>
    </xf>
    <xf numFmtId="0" fontId="2" fillId="3" borderId="86" xfId="0" applyFont="1" applyFill="1" applyBorder="1" applyAlignment="1" applyProtection="1">
      <alignment vertical="center" wrapText="1"/>
      <protection locked="0"/>
    </xf>
    <xf numFmtId="0" fontId="2" fillId="3" borderId="88" xfId="0" applyFont="1" applyFill="1" applyBorder="1" applyAlignment="1" applyProtection="1">
      <alignment vertical="center" wrapText="1"/>
      <protection locked="0"/>
    </xf>
    <xf numFmtId="0" fontId="2" fillId="0" borderId="25"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32" fillId="0" borderId="0" xfId="1" applyFont="1" applyFill="1" applyAlignment="1" applyProtection="1">
      <alignment horizontal="left"/>
      <protection locked="0"/>
    </xf>
    <xf numFmtId="0" fontId="2" fillId="0" borderId="107" xfId="0" applyFont="1" applyFill="1" applyBorder="1" applyAlignment="1" applyProtection="1">
      <alignment vertical="center" wrapText="1"/>
      <protection locked="0"/>
    </xf>
    <xf numFmtId="0" fontId="2" fillId="0" borderId="109" xfId="0" applyFont="1" applyFill="1" applyBorder="1" applyAlignment="1" applyProtection="1">
      <alignment vertical="center" wrapText="1"/>
      <protection locked="0"/>
    </xf>
    <xf numFmtId="0" fontId="20" fillId="0" borderId="98" xfId="0" applyFont="1" applyBorder="1" applyAlignment="1" applyProtection="1">
      <alignment horizontal="left" vertical="top" wrapText="1"/>
      <protection locked="0"/>
    </xf>
    <xf numFmtId="0" fontId="2" fillId="3" borderId="68" xfId="0" applyFont="1" applyFill="1" applyBorder="1" applyAlignment="1" applyProtection="1">
      <alignment vertical="center" wrapText="1"/>
      <protection locked="0"/>
    </xf>
    <xf numFmtId="0" fontId="2" fillId="3" borderId="99" xfId="0" applyFont="1" applyFill="1" applyBorder="1" applyAlignment="1" applyProtection="1">
      <alignment vertical="center" wrapText="1"/>
      <protection locked="0"/>
    </xf>
    <xf numFmtId="0" fontId="2" fillId="0" borderId="79" xfId="0" applyFont="1" applyFill="1" applyBorder="1" applyAlignment="1" applyProtection="1">
      <alignment vertical="center" wrapText="1"/>
      <protection locked="0"/>
    </xf>
    <xf numFmtId="0" fontId="2" fillId="0" borderId="80" xfId="0" applyFont="1" applyFill="1" applyBorder="1" applyAlignment="1" applyProtection="1">
      <alignment vertical="center" wrapText="1"/>
      <protection locked="0"/>
    </xf>
    <xf numFmtId="0" fontId="32" fillId="0" borderId="0" xfId="1" applyFont="1" applyFill="1" applyAlignment="1" applyProtection="1">
      <protection locked="0"/>
    </xf>
    <xf numFmtId="0" fontId="2" fillId="3" borderId="40" xfId="0" applyFont="1" applyFill="1" applyBorder="1" applyAlignment="1" applyProtection="1">
      <alignment vertical="center" wrapText="1"/>
      <protection locked="0"/>
    </xf>
    <xf numFmtId="0" fontId="2" fillId="3" borderId="5" xfId="0" applyFont="1" applyFill="1" applyBorder="1" applyAlignment="1" applyProtection="1">
      <alignment vertical="center" wrapText="1"/>
      <protection locked="0"/>
    </xf>
    <xf numFmtId="0" fontId="66" fillId="0" borderId="86" xfId="0" applyFont="1" applyFill="1" applyBorder="1" applyAlignment="1" applyProtection="1">
      <alignment vertical="center" wrapText="1"/>
      <protection locked="0"/>
    </xf>
    <xf numFmtId="0" fontId="66" fillId="0" borderId="88" xfId="0" applyFont="1" applyFill="1" applyBorder="1" applyAlignment="1" applyProtection="1">
      <alignment vertical="center" wrapText="1"/>
      <protection locked="0"/>
    </xf>
    <xf numFmtId="0" fontId="66" fillId="0" borderId="28" xfId="0" applyFont="1" applyFill="1" applyBorder="1" applyAlignment="1" applyProtection="1">
      <alignment horizontal="left" vertical="center" wrapText="1"/>
      <protection locked="0"/>
    </xf>
    <xf numFmtId="0" fontId="66" fillId="0" borderId="19" xfId="0" applyFont="1" applyFill="1" applyBorder="1" applyAlignment="1" applyProtection="1">
      <alignment horizontal="left" vertical="center" wrapText="1"/>
      <protection locked="0"/>
    </xf>
    <xf numFmtId="0" fontId="56" fillId="0" borderId="55" xfId="0" applyFont="1" applyBorder="1" applyAlignment="1" applyProtection="1">
      <alignment horizontal="left" vertical="center" wrapText="1"/>
      <protection locked="0"/>
    </xf>
    <xf numFmtId="0" fontId="56" fillId="0" borderId="51" xfId="0" applyFont="1" applyBorder="1" applyAlignment="1" applyProtection="1">
      <alignment horizontal="left" vertical="center" wrapText="1"/>
      <protection locked="0"/>
    </xf>
    <xf numFmtId="0" fontId="2" fillId="0" borderId="51" xfId="0" applyNumberFormat="1" applyFont="1" applyBorder="1" applyAlignment="1" applyProtection="1">
      <alignment horizontal="left" vertical="center" wrapText="1"/>
      <protection locked="0"/>
    </xf>
    <xf numFmtId="0" fontId="2" fillId="3" borderId="36" xfId="0" applyFont="1" applyFill="1" applyBorder="1" applyAlignment="1" applyProtection="1">
      <alignment vertical="center" wrapText="1"/>
      <protection locked="0"/>
    </xf>
    <xf numFmtId="0" fontId="2" fillId="3" borderId="3" xfId="0" applyFont="1" applyFill="1" applyBorder="1" applyAlignment="1" applyProtection="1">
      <alignment vertical="center" wrapText="1"/>
      <protection locked="0"/>
    </xf>
    <xf numFmtId="0" fontId="2" fillId="0" borderId="53" xfId="0" applyNumberFormat="1" applyFont="1" applyBorder="1" applyAlignment="1" applyProtection="1">
      <alignment horizontal="left" vertical="center" wrapText="1"/>
      <protection locked="0"/>
    </xf>
    <xf numFmtId="0" fontId="2" fillId="3" borderId="40" xfId="0" applyFont="1" applyFill="1" applyBorder="1" applyAlignment="1" applyProtection="1">
      <alignment horizontal="left" vertical="center" wrapText="1"/>
      <protection locked="0"/>
    </xf>
    <xf numFmtId="0" fontId="0" fillId="0" borderId="5" xfId="0" applyBorder="1" applyAlignment="1">
      <alignment vertical="center"/>
    </xf>
    <xf numFmtId="164" fontId="53" fillId="9" borderId="56" xfId="0" applyNumberFormat="1" applyFont="1" applyFill="1" applyBorder="1" applyAlignment="1" applyProtection="1">
      <alignment horizontal="center" vertical="center" wrapText="1"/>
    </xf>
    <xf numFmtId="164" fontId="3" fillId="0" borderId="39" xfId="0" applyNumberFormat="1" applyFont="1" applyFill="1" applyBorder="1" applyAlignment="1" applyProtection="1">
      <alignment horizontal="center" vertical="center"/>
    </xf>
    <xf numFmtId="0" fontId="36" fillId="5" borderId="32" xfId="1" applyFont="1" applyFill="1" applyBorder="1" applyAlignment="1" applyProtection="1">
      <alignment horizontal="center" vertical="center"/>
      <protection locked="0"/>
    </xf>
    <xf numFmtId="0" fontId="36" fillId="5" borderId="27" xfId="1" applyFont="1" applyFill="1" applyBorder="1" applyAlignment="1" applyProtection="1">
      <alignment horizontal="center" vertical="center"/>
      <protection locked="0"/>
    </xf>
    <xf numFmtId="0" fontId="36" fillId="5" borderId="33" xfId="1" applyFont="1" applyFill="1" applyBorder="1" applyAlignment="1" applyProtection="1">
      <alignment horizontal="center" vertical="center"/>
      <protection locked="0"/>
    </xf>
    <xf numFmtId="0" fontId="63" fillId="2" borderId="2" xfId="1" applyFont="1" applyFill="1" applyBorder="1" applyAlignment="1" applyProtection="1">
      <alignment horizontal="left" vertical="distributed" wrapText="1" indent="1"/>
      <protection locked="0"/>
    </xf>
    <xf numFmtId="0" fontId="8" fillId="2" borderId="3" xfId="1" applyFill="1" applyBorder="1" applyAlignment="1" applyProtection="1">
      <alignment horizontal="left" vertical="distributed" indent="1"/>
      <protection locked="0"/>
    </xf>
    <xf numFmtId="0" fontId="8" fillId="2" borderId="21" xfId="1" applyFill="1" applyBorder="1" applyAlignment="1" applyProtection="1">
      <alignment horizontal="left" vertical="distributed" indent="1"/>
      <protection locked="0"/>
    </xf>
    <xf numFmtId="0" fontId="8" fillId="2" borderId="22" xfId="1" applyFill="1" applyBorder="1" applyAlignment="1" applyProtection="1">
      <alignment horizontal="left" vertical="distributed" indent="1"/>
      <protection locked="0"/>
    </xf>
    <xf numFmtId="0" fontId="18" fillId="5" borderId="2" xfId="0" applyNumberFormat="1" applyFont="1" applyFill="1" applyBorder="1" applyAlignment="1" applyProtection="1">
      <alignment horizontal="center" vertical="center"/>
      <protection locked="0"/>
    </xf>
    <xf numFmtId="0" fontId="3" fillId="5" borderId="21" xfId="0" applyNumberFormat="1" applyFont="1" applyFill="1" applyBorder="1" applyAlignment="1" applyProtection="1">
      <alignment horizontal="center" vertical="center"/>
      <protection locked="0"/>
    </xf>
    <xf numFmtId="0" fontId="18" fillId="5" borderId="48" xfId="0" applyFont="1" applyFill="1" applyBorder="1" applyAlignment="1" applyProtection="1">
      <alignment horizontal="center" vertical="center"/>
      <protection locked="0"/>
    </xf>
    <xf numFmtId="0" fontId="3" fillId="5" borderId="47" xfId="0" applyFont="1" applyFill="1" applyBorder="1" applyAlignment="1" applyProtection="1">
      <alignment horizontal="center" vertical="center"/>
      <protection locked="0"/>
    </xf>
    <xf numFmtId="0" fontId="18" fillId="5" borderId="59" xfId="0" applyFont="1" applyFill="1" applyBorder="1" applyAlignment="1" applyProtection="1">
      <alignment horizontal="center" vertical="center"/>
      <protection locked="0"/>
    </xf>
    <xf numFmtId="0" fontId="3" fillId="5" borderId="42" xfId="0" applyFont="1" applyFill="1" applyBorder="1" applyAlignment="1" applyProtection="1">
      <protection locked="0"/>
    </xf>
    <xf numFmtId="0" fontId="2" fillId="5" borderId="59" xfId="0" applyNumberFormat="1" applyFont="1" applyFill="1" applyBorder="1" applyAlignment="1" applyProtection="1">
      <alignment horizontal="left" vertical="center" wrapText="1"/>
      <protection locked="0"/>
    </xf>
    <xf numFmtId="0" fontId="2" fillId="5" borderId="42" xfId="0" applyNumberFormat="1" applyFont="1" applyFill="1" applyBorder="1" applyAlignment="1" applyProtection="1">
      <alignment horizontal="left" vertical="center" wrapText="1"/>
      <protection locked="0"/>
    </xf>
    <xf numFmtId="0" fontId="20" fillId="0" borderId="113" xfId="0" applyFont="1" applyBorder="1" applyAlignment="1" applyProtection="1">
      <alignment horizontal="left" vertical="top" wrapText="1"/>
      <protection locked="0"/>
    </xf>
    <xf numFmtId="0" fontId="2" fillId="11" borderId="27" xfId="0" applyFont="1" applyFill="1" applyBorder="1" applyAlignment="1" applyProtection="1">
      <protection locked="0"/>
    </xf>
    <xf numFmtId="0" fontId="0" fillId="0" borderId="33" xfId="0" applyBorder="1" applyAlignment="1" applyProtection="1">
      <protection locked="0"/>
    </xf>
    <xf numFmtId="0" fontId="2" fillId="0" borderId="45" xfId="0" applyFont="1" applyBorder="1" applyAlignment="1" applyProtection="1">
      <alignment vertical="top" wrapText="1"/>
      <protection locked="0"/>
    </xf>
    <xf numFmtId="0" fontId="2" fillId="0" borderId="47" xfId="0" applyFont="1" applyBorder="1" applyAlignment="1" applyProtection="1">
      <alignment vertical="top" wrapText="1"/>
      <protection locked="0"/>
    </xf>
    <xf numFmtId="0" fontId="32" fillId="0" borderId="0" xfId="1" applyFont="1" applyFill="1" applyAlignment="1" applyProtection="1">
      <alignment vertical="center"/>
      <protection locked="0"/>
    </xf>
    <xf numFmtId="0" fontId="2" fillId="0" borderId="55" xfId="0" applyFont="1" applyBorder="1" applyAlignment="1">
      <alignment horizontal="left" vertical="center" wrapText="1"/>
    </xf>
    <xf numFmtId="0" fontId="66" fillId="0" borderId="28" xfId="0" applyFont="1" applyFill="1" applyBorder="1" applyAlignment="1" applyProtection="1">
      <alignment vertical="center" wrapText="1"/>
      <protection locked="0"/>
    </xf>
    <xf numFmtId="0" fontId="66" fillId="0" borderId="19" xfId="0" applyFont="1" applyFill="1" applyBorder="1" applyAlignment="1" applyProtection="1">
      <alignment vertical="center" wrapText="1"/>
      <protection locked="0"/>
    </xf>
    <xf numFmtId="0" fontId="56" fillId="0" borderId="59" xfId="0" applyFont="1" applyBorder="1" applyAlignment="1" applyProtection="1">
      <alignment horizontal="left" vertical="center" wrapText="1"/>
      <protection locked="0"/>
    </xf>
    <xf numFmtId="0" fontId="2" fillId="3" borderId="79" xfId="0" applyFont="1" applyFill="1" applyBorder="1" applyAlignment="1" applyProtection="1">
      <alignment horizontal="left" vertical="center" wrapText="1"/>
      <protection locked="0"/>
    </xf>
    <xf numFmtId="0" fontId="2" fillId="3" borderId="80" xfId="0" applyFont="1" applyFill="1" applyBorder="1" applyAlignment="1" applyProtection="1">
      <alignment horizontal="left" vertical="center" wrapText="1"/>
      <protection locked="0"/>
    </xf>
    <xf numFmtId="0" fontId="2" fillId="0" borderId="28" xfId="0" applyFont="1" applyBorder="1" applyAlignment="1" applyProtection="1">
      <alignment vertical="center" wrapText="1"/>
      <protection locked="0"/>
    </xf>
    <xf numFmtId="0" fontId="2" fillId="0" borderId="19" xfId="0" applyFont="1" applyBorder="1" applyAlignment="1" applyProtection="1">
      <alignment vertical="center" wrapText="1"/>
      <protection locked="0"/>
    </xf>
    <xf numFmtId="0" fontId="0" fillId="0" borderId="51" xfId="0" applyBorder="1" applyAlignment="1" applyProtection="1">
      <alignment horizontal="left" vertical="center" wrapText="1"/>
      <protection locked="0"/>
    </xf>
    <xf numFmtId="0" fontId="2" fillId="0" borderId="40" xfId="0" applyFont="1" applyFill="1" applyBorder="1" applyAlignment="1" applyProtection="1">
      <alignment vertical="center" wrapText="1"/>
      <protection locked="0"/>
    </xf>
    <xf numFmtId="0" fontId="2" fillId="0" borderId="5" xfId="0" applyFont="1" applyFill="1" applyBorder="1" applyAlignment="1" applyProtection="1">
      <alignment vertical="center" wrapText="1"/>
      <protection locked="0"/>
    </xf>
    <xf numFmtId="0" fontId="66" fillId="0" borderId="25" xfId="0" applyFont="1" applyFill="1" applyBorder="1" applyAlignment="1" applyProtection="1">
      <alignment vertical="center" wrapText="1"/>
      <protection locked="0"/>
    </xf>
    <xf numFmtId="0" fontId="66" fillId="0" borderId="26" xfId="0" applyFont="1" applyFill="1" applyBorder="1" applyAlignment="1" applyProtection="1">
      <alignment vertical="center" wrapText="1"/>
      <protection locked="0"/>
    </xf>
    <xf numFmtId="0" fontId="2" fillId="0" borderId="25" xfId="0" applyFont="1" applyFill="1" applyBorder="1" applyAlignment="1" applyProtection="1">
      <alignment vertical="center" wrapText="1"/>
      <protection locked="0"/>
    </xf>
    <xf numFmtId="0" fontId="2" fillId="0" borderId="26" xfId="0" applyFont="1" applyFill="1" applyBorder="1" applyAlignment="1" applyProtection="1">
      <alignment vertical="center" wrapText="1"/>
      <protection locked="0"/>
    </xf>
    <xf numFmtId="0" fontId="2" fillId="0" borderId="25"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23" xfId="0" applyFont="1" applyBorder="1" applyAlignment="1" applyProtection="1">
      <alignment vertical="center" wrapText="1"/>
      <protection locked="0"/>
    </xf>
    <xf numFmtId="0" fontId="2" fillId="0" borderId="73" xfId="0" applyFont="1" applyBorder="1" applyAlignment="1" applyProtection="1">
      <alignment vertical="center" wrapText="1"/>
      <protection locked="0"/>
    </xf>
    <xf numFmtId="0" fontId="2" fillId="0" borderId="31" xfId="0" applyFont="1" applyBorder="1" applyAlignment="1" applyProtection="1">
      <alignment vertical="center" wrapText="1"/>
      <protection locked="0"/>
    </xf>
    <xf numFmtId="0" fontId="2" fillId="0" borderId="45" xfId="0" applyFont="1" applyBorder="1" applyAlignment="1" applyProtection="1">
      <alignment horizontal="left" vertical="center" wrapText="1"/>
      <protection locked="0"/>
    </xf>
    <xf numFmtId="0" fontId="2" fillId="0" borderId="47" xfId="0" applyFont="1" applyBorder="1" applyAlignment="1" applyProtection="1">
      <alignment horizontal="left" vertical="center" wrapText="1"/>
      <protection locked="0"/>
    </xf>
    <xf numFmtId="0" fontId="66" fillId="0" borderId="36" xfId="0" applyFont="1" applyFill="1" applyBorder="1" applyAlignment="1" applyProtection="1">
      <alignment horizontal="left" vertical="center" wrapText="1"/>
      <protection locked="0"/>
    </xf>
    <xf numFmtId="0" fontId="66" fillId="0" borderId="3" xfId="0" applyFont="1" applyFill="1" applyBorder="1" applyAlignment="1" applyProtection="1">
      <alignment horizontal="left" vertical="center" wrapText="1"/>
      <protection locked="0"/>
    </xf>
    <xf numFmtId="0" fontId="2" fillId="0" borderId="28" xfId="0" applyFont="1" applyFill="1" applyBorder="1" applyAlignment="1" applyProtection="1">
      <alignment horizontal="left" vertical="top" wrapText="1"/>
      <protection locked="0"/>
    </xf>
    <xf numFmtId="0" fontId="2" fillId="0" borderId="104" xfId="0" applyFont="1" applyFill="1" applyBorder="1" applyAlignment="1" applyProtection="1">
      <alignment horizontal="left" vertical="top" wrapText="1"/>
      <protection locked="0"/>
    </xf>
    <xf numFmtId="0" fontId="18" fillId="5" borderId="59" xfId="0" applyNumberFormat="1" applyFont="1" applyFill="1" applyBorder="1" applyAlignment="1" applyProtection="1">
      <alignment horizontal="center" vertical="center"/>
      <protection locked="0"/>
    </xf>
    <xf numFmtId="0" fontId="18" fillId="5" borderId="42" xfId="0" applyNumberFormat="1" applyFont="1" applyFill="1" applyBorder="1" applyAlignment="1" applyProtection="1">
      <alignment horizontal="center" vertical="center"/>
      <protection locked="0"/>
    </xf>
    <xf numFmtId="0" fontId="2" fillId="0" borderId="3" xfId="0" applyFont="1" applyBorder="1" applyAlignment="1">
      <alignment vertical="center" wrapText="1"/>
    </xf>
    <xf numFmtId="1" fontId="53" fillId="9" borderId="50" xfId="0" applyNumberFormat="1" applyFont="1" applyFill="1" applyBorder="1" applyAlignment="1" applyProtection="1">
      <alignment horizontal="center" vertical="center" wrapText="1"/>
    </xf>
    <xf numFmtId="1" fontId="29" fillId="0" borderId="52" xfId="0" applyNumberFormat="1" applyFont="1" applyBorder="1" applyAlignment="1">
      <alignment horizontal="center" vertical="center" wrapText="1"/>
    </xf>
    <xf numFmtId="1" fontId="3" fillId="0" borderId="58" xfId="0" applyNumberFormat="1" applyFont="1" applyFill="1" applyBorder="1" applyAlignment="1" applyProtection="1">
      <alignment horizontal="center" vertical="center"/>
    </xf>
    <xf numFmtId="1" fontId="2" fillId="0" borderId="61" xfId="0" applyNumberFormat="1" applyFont="1" applyBorder="1" applyAlignment="1">
      <alignment horizontal="center" vertical="center"/>
    </xf>
    <xf numFmtId="164" fontId="18" fillId="0" borderId="59" xfId="0" applyNumberFormat="1" applyFont="1" applyFill="1" applyBorder="1" applyAlignment="1" applyProtection="1">
      <alignment horizontal="center" vertical="center"/>
      <protection locked="0"/>
    </xf>
    <xf numFmtId="0" fontId="0" fillId="0" borderId="51" xfId="0" applyBorder="1" applyAlignment="1">
      <alignment horizontal="center" vertical="center"/>
    </xf>
    <xf numFmtId="0" fontId="2" fillId="0" borderId="107" xfId="0" applyFont="1" applyFill="1" applyBorder="1" applyAlignment="1" applyProtection="1">
      <alignment horizontal="left" vertical="center" wrapText="1"/>
      <protection locked="0"/>
    </xf>
    <xf numFmtId="0" fontId="2" fillId="0" borderId="109" xfId="0" applyFont="1" applyFill="1" applyBorder="1" applyAlignment="1" applyProtection="1">
      <alignment horizontal="left" vertical="center" wrapText="1"/>
      <protection locked="0"/>
    </xf>
    <xf numFmtId="0" fontId="66" fillId="0" borderId="68" xfId="0" applyFont="1" applyFill="1" applyBorder="1" applyAlignment="1" applyProtection="1">
      <alignment vertical="center" wrapText="1"/>
      <protection locked="0"/>
    </xf>
    <xf numFmtId="0" fontId="66" fillId="0" borderId="99" xfId="0" applyFont="1" applyFill="1" applyBorder="1" applyAlignment="1" applyProtection="1">
      <alignment vertical="center" wrapText="1"/>
      <protection locked="0"/>
    </xf>
    <xf numFmtId="0" fontId="2" fillId="0" borderId="25"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66" fillId="0" borderId="102" xfId="0" applyFont="1" applyFill="1" applyBorder="1" applyAlignment="1" applyProtection="1">
      <alignment horizontal="left" vertical="center" wrapText="1"/>
      <protection locked="0"/>
    </xf>
    <xf numFmtId="0" fontId="66" fillId="0" borderId="104" xfId="0" applyFont="1" applyFill="1" applyBorder="1" applyAlignment="1" applyProtection="1">
      <alignment horizontal="left" vertical="center" wrapText="1"/>
      <protection locked="0"/>
    </xf>
    <xf numFmtId="0" fontId="2" fillId="0" borderId="55" xfId="0" applyFont="1" applyBorder="1" applyAlignment="1" applyProtection="1">
      <alignment horizontal="left" vertical="center" wrapText="1"/>
      <protection locked="0"/>
    </xf>
    <xf numFmtId="0" fontId="2" fillId="0" borderId="68" xfId="0" applyFont="1" applyFill="1" applyBorder="1" applyAlignment="1" applyProtection="1">
      <alignment vertical="center" wrapText="1"/>
      <protection locked="0"/>
    </xf>
    <xf numFmtId="0" fontId="2" fillId="0" borderId="99" xfId="0" applyFont="1" applyFill="1" applyBorder="1" applyAlignment="1" applyProtection="1">
      <alignment vertical="center" wrapText="1"/>
      <protection locked="0"/>
    </xf>
    <xf numFmtId="0" fontId="2" fillId="0" borderId="73"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66" fillId="0" borderId="79" xfId="0" applyFont="1" applyFill="1" applyBorder="1" applyAlignment="1" applyProtection="1">
      <alignment vertical="center" wrapText="1"/>
      <protection locked="0"/>
    </xf>
    <xf numFmtId="0" fontId="66" fillId="0" borderId="80" xfId="0" applyFont="1" applyFill="1" applyBorder="1" applyAlignment="1" applyProtection="1">
      <alignment vertical="center" wrapText="1"/>
      <protection locked="0"/>
    </xf>
    <xf numFmtId="0" fontId="56" fillId="3" borderId="43" xfId="0" applyFont="1" applyFill="1" applyBorder="1" applyAlignment="1" applyProtection="1">
      <alignment horizontal="left" vertical="center" wrapText="1"/>
      <protection locked="0"/>
    </xf>
    <xf numFmtId="0" fontId="2" fillId="0" borderId="51" xfId="0" applyFont="1" applyBorder="1" applyAlignment="1" applyProtection="1">
      <alignment horizontal="left" vertical="center" wrapText="1"/>
      <protection locked="0"/>
    </xf>
    <xf numFmtId="0" fontId="2" fillId="0" borderId="79" xfId="0" applyFont="1" applyBorder="1" applyAlignment="1" applyProtection="1">
      <alignment vertical="center" wrapText="1"/>
      <protection locked="0"/>
    </xf>
    <xf numFmtId="0" fontId="2" fillId="0" borderId="80" xfId="0" applyFont="1" applyBorder="1" applyAlignment="1" applyProtection="1">
      <alignment vertical="center" wrapText="1"/>
      <protection locked="0"/>
    </xf>
    <xf numFmtId="0" fontId="2" fillId="0" borderId="86" xfId="0" applyFont="1" applyBorder="1" applyAlignment="1" applyProtection="1">
      <alignment vertical="center" wrapText="1"/>
      <protection locked="0"/>
    </xf>
    <xf numFmtId="0" fontId="2" fillId="0" borderId="88" xfId="0" applyFont="1" applyBorder="1" applyAlignment="1" applyProtection="1">
      <alignment vertical="center" wrapText="1"/>
      <protection locked="0"/>
    </xf>
    <xf numFmtId="0" fontId="66" fillId="0" borderId="25" xfId="0" applyFont="1" applyFill="1" applyBorder="1" applyAlignment="1" applyProtection="1">
      <alignment horizontal="left" vertical="center" wrapText="1"/>
      <protection locked="0"/>
    </xf>
    <xf numFmtId="0" fontId="66" fillId="0" borderId="26" xfId="0" applyFont="1" applyFill="1" applyBorder="1" applyAlignment="1" applyProtection="1">
      <alignment horizontal="left" vertical="center" wrapText="1"/>
      <protection locked="0"/>
    </xf>
    <xf numFmtId="0" fontId="56" fillId="0" borderId="81" xfId="0" applyFont="1" applyBorder="1" applyAlignment="1" applyProtection="1">
      <alignment horizontal="left" vertical="center" wrapText="1"/>
      <protection locked="0"/>
    </xf>
    <xf numFmtId="0" fontId="2" fillId="0" borderId="28" xfId="0" applyFont="1" applyFill="1" applyBorder="1" applyAlignment="1" applyProtection="1">
      <alignment vertical="center" wrapText="1"/>
      <protection locked="0"/>
    </xf>
    <xf numFmtId="0" fontId="2" fillId="0" borderId="19" xfId="0" applyFont="1" applyFill="1" applyBorder="1" applyAlignment="1" applyProtection="1">
      <alignment vertical="center" wrapText="1"/>
      <protection locked="0"/>
    </xf>
    <xf numFmtId="0" fontId="2" fillId="0" borderId="28"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66" fillId="0" borderId="28" xfId="0" applyFont="1" applyFill="1" applyBorder="1" applyAlignment="1" applyProtection="1">
      <alignment horizontal="left" vertical="top" wrapText="1"/>
      <protection locked="0"/>
    </xf>
    <xf numFmtId="0" fontId="66" fillId="0" borderId="19" xfId="0" applyFont="1" applyFill="1" applyBorder="1" applyAlignment="1" applyProtection="1">
      <alignment horizontal="left" vertical="top" wrapText="1"/>
      <protection locked="0"/>
    </xf>
    <xf numFmtId="0" fontId="32" fillId="0" borderId="0" xfId="1" applyFont="1" applyFill="1" applyAlignment="1" applyProtection="1"/>
    <xf numFmtId="0" fontId="2" fillId="3" borderId="43" xfId="0" applyNumberFormat="1" applyFont="1" applyFill="1" applyBorder="1" applyAlignment="1" applyProtection="1">
      <alignment horizontal="left" vertical="center" wrapText="1"/>
      <protection locked="0"/>
    </xf>
    <xf numFmtId="0" fontId="2" fillId="3" borderId="55" xfId="0" applyNumberFormat="1" applyFont="1" applyFill="1" applyBorder="1" applyAlignment="1" applyProtection="1">
      <alignment horizontal="left" vertical="center" wrapText="1"/>
      <protection locked="0"/>
    </xf>
    <xf numFmtId="0" fontId="2" fillId="3" borderId="51" xfId="0" applyNumberFormat="1" applyFont="1" applyFill="1" applyBorder="1" applyAlignment="1" applyProtection="1">
      <alignment horizontal="left" vertical="center" wrapText="1"/>
      <protection locked="0"/>
    </xf>
    <xf numFmtId="1" fontId="2" fillId="0" borderId="15" xfId="0" applyNumberFormat="1" applyFont="1" applyBorder="1" applyAlignment="1">
      <alignment horizontal="center" vertical="center"/>
    </xf>
    <xf numFmtId="164" fontId="3" fillId="0" borderId="43" xfId="0" applyNumberFormat="1" applyFont="1" applyFill="1" applyBorder="1" applyAlignment="1" applyProtection="1">
      <alignment horizontal="center" vertical="center"/>
      <protection locked="0"/>
    </xf>
    <xf numFmtId="164" fontId="3" fillId="0" borderId="51" xfId="0" applyNumberFormat="1" applyFont="1" applyFill="1" applyBorder="1" applyAlignment="1" applyProtection="1">
      <alignment horizontal="center" vertical="center"/>
      <protection locked="0"/>
    </xf>
    <xf numFmtId="0" fontId="2" fillId="0" borderId="59" xfId="0" applyNumberFormat="1" applyFont="1" applyBorder="1" applyAlignment="1" applyProtection="1">
      <alignment horizontal="left" vertical="center" wrapText="1"/>
      <protection locked="0"/>
    </xf>
    <xf numFmtId="0" fontId="2" fillId="0" borderId="129" xfId="0" applyFont="1" applyFill="1" applyBorder="1" applyAlignment="1" applyProtection="1">
      <alignment horizontal="left" vertical="center" wrapText="1"/>
      <protection locked="0"/>
    </xf>
    <xf numFmtId="0" fontId="0" fillId="0" borderId="33" xfId="0" applyBorder="1" applyAlignment="1">
      <alignment vertical="center"/>
    </xf>
    <xf numFmtId="0" fontId="28" fillId="9" borderId="57" xfId="0" applyFont="1" applyFill="1" applyBorder="1" applyAlignment="1" applyProtection="1">
      <alignment horizontal="center" vertical="center"/>
      <protection locked="0"/>
    </xf>
    <xf numFmtId="0" fontId="31" fillId="0" borderId="52" xfId="0" applyFont="1" applyBorder="1" applyAlignment="1">
      <alignment horizontal="center" vertical="center"/>
    </xf>
    <xf numFmtId="0" fontId="3" fillId="9" borderId="114" xfId="0" applyFont="1" applyFill="1" applyBorder="1" applyAlignment="1" applyProtection="1">
      <alignment horizontal="center" vertical="center"/>
      <protection locked="0"/>
    </xf>
    <xf numFmtId="0" fontId="2" fillId="0" borderId="14" xfId="0" applyFont="1" applyBorder="1" applyAlignment="1">
      <alignment horizontal="center" vertical="center"/>
    </xf>
    <xf numFmtId="0" fontId="3" fillId="3" borderId="114" xfId="0" applyFont="1" applyFill="1" applyBorder="1" applyAlignment="1" applyProtection="1">
      <alignment horizontal="center" vertical="center"/>
      <protection locked="0"/>
    </xf>
    <xf numFmtId="0" fontId="3" fillId="3" borderId="58" xfId="0" applyFont="1" applyFill="1" applyBorder="1" applyAlignment="1" applyProtection="1">
      <alignment horizontal="center" vertical="center"/>
      <protection locked="0"/>
    </xf>
    <xf numFmtId="0" fontId="2" fillId="0" borderId="15" xfId="0" applyFont="1" applyBorder="1" applyAlignment="1">
      <alignment horizontal="center" vertical="center"/>
    </xf>
    <xf numFmtId="0" fontId="2" fillId="0" borderId="57" xfId="0" applyFont="1" applyBorder="1" applyAlignment="1" applyProtection="1">
      <alignment horizontal="left" vertical="center"/>
      <protection locked="0"/>
    </xf>
    <xf numFmtId="0" fontId="2" fillId="0" borderId="11" xfId="0" applyFont="1" applyBorder="1" applyAlignment="1">
      <alignment horizontal="left" vertical="center"/>
    </xf>
    <xf numFmtId="0" fontId="2" fillId="0" borderId="36" xfId="0" applyFont="1" applyBorder="1" applyAlignment="1" applyProtection="1">
      <alignment horizontal="left" vertical="top" wrapText="1"/>
      <protection locked="0"/>
    </xf>
    <xf numFmtId="0" fontId="2" fillId="0" borderId="3" xfId="0" applyFont="1" applyBorder="1" applyAlignment="1">
      <alignment horizontal="left" vertical="top"/>
    </xf>
    <xf numFmtId="49" fontId="2" fillId="0" borderId="59" xfId="0" applyNumberFormat="1" applyFont="1" applyFill="1" applyBorder="1" applyAlignment="1" applyProtection="1">
      <alignment horizontal="center" vertical="center"/>
    </xf>
    <xf numFmtId="49" fontId="2" fillId="0" borderId="51" xfId="0" applyNumberFormat="1" applyFont="1" applyBorder="1" applyAlignment="1">
      <alignment horizontal="center" vertical="center"/>
    </xf>
    <xf numFmtId="1" fontId="53" fillId="9" borderId="57" xfId="0" applyNumberFormat="1" applyFont="1" applyFill="1" applyBorder="1" applyAlignment="1" applyProtection="1">
      <alignment horizontal="center" vertical="center" wrapText="1"/>
    </xf>
    <xf numFmtId="0" fontId="2" fillId="0" borderId="24" xfId="0" applyFont="1" applyBorder="1" applyAlignment="1" applyProtection="1">
      <alignment vertical="center" wrapText="1"/>
      <protection locked="0"/>
    </xf>
    <xf numFmtId="49" fontId="2" fillId="0" borderId="43" xfId="0" applyNumberFormat="1" applyFont="1" applyFill="1" applyBorder="1" applyAlignment="1" applyProtection="1">
      <alignment horizontal="center" vertical="center" wrapText="1"/>
    </xf>
    <xf numFmtId="49" fontId="2" fillId="0" borderId="55" xfId="0" applyNumberFormat="1" applyFont="1" applyFill="1" applyBorder="1" applyAlignment="1" applyProtection="1">
      <alignment horizontal="center" vertical="center" wrapText="1"/>
    </xf>
    <xf numFmtId="1" fontId="29" fillId="0" borderId="56" xfId="0" applyNumberFormat="1" applyFont="1" applyBorder="1" applyAlignment="1">
      <alignment horizontal="center" vertical="center" wrapText="1"/>
    </xf>
    <xf numFmtId="1" fontId="3" fillId="0" borderId="10" xfId="0" applyNumberFormat="1" applyFont="1" applyFill="1" applyBorder="1" applyAlignment="1" applyProtection="1">
      <alignment horizontal="center" vertical="center"/>
    </xf>
    <xf numFmtId="1" fontId="3" fillId="0" borderId="39" xfId="0" applyNumberFormat="1" applyFont="1" applyFill="1" applyBorder="1" applyAlignment="1" applyProtection="1">
      <alignment horizontal="center" vertical="center"/>
    </xf>
    <xf numFmtId="0" fontId="2" fillId="0" borderId="51" xfId="0" applyFont="1" applyBorder="1" applyAlignment="1">
      <alignment horizontal="center" vertical="center"/>
    </xf>
    <xf numFmtId="0" fontId="28" fillId="9" borderId="50" xfId="0" applyFont="1" applyFill="1" applyBorder="1" applyAlignment="1" applyProtection="1">
      <alignment horizontal="center" vertical="center"/>
      <protection locked="0"/>
    </xf>
    <xf numFmtId="0" fontId="28" fillId="9" borderId="74" xfId="0" applyFont="1" applyFill="1" applyBorder="1" applyAlignment="1" applyProtection="1">
      <alignment horizontal="center" vertical="center"/>
      <protection locked="0"/>
    </xf>
    <xf numFmtId="0" fontId="3" fillId="12" borderId="9" xfId="0" applyFont="1" applyFill="1" applyBorder="1" applyAlignment="1" applyProtection="1">
      <alignment horizontal="center" vertical="center"/>
      <protection locked="0"/>
    </xf>
    <xf numFmtId="0" fontId="3" fillId="9" borderId="75"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75"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77" xfId="0" applyFont="1" applyFill="1" applyBorder="1" applyAlignment="1" applyProtection="1">
      <alignment horizontal="center" vertical="center"/>
      <protection locked="0"/>
    </xf>
    <xf numFmtId="0" fontId="2" fillId="0" borderId="4" xfId="0" applyFont="1" applyBorder="1" applyAlignment="1" applyProtection="1">
      <alignment horizontal="right" vertical="center"/>
      <protection locked="0"/>
    </xf>
    <xf numFmtId="0" fontId="2" fillId="0" borderId="126" xfId="0" applyFont="1" applyBorder="1" applyAlignment="1" applyProtection="1">
      <alignment horizontal="right" vertical="center"/>
      <protection locked="0"/>
    </xf>
    <xf numFmtId="49" fontId="56" fillId="0" borderId="55" xfId="0" applyNumberFormat="1" applyFont="1" applyFill="1" applyBorder="1" applyAlignment="1" applyProtection="1">
      <alignment horizontal="center" vertical="center" wrapText="1"/>
      <protection locked="0"/>
    </xf>
    <xf numFmtId="0" fontId="2" fillId="0" borderId="81" xfId="0" applyFont="1" applyBorder="1" applyAlignment="1">
      <alignment horizontal="center" vertical="center" wrapText="1"/>
    </xf>
    <xf numFmtId="1" fontId="53" fillId="9" borderId="56" xfId="0" applyNumberFormat="1" applyFont="1" applyFill="1" applyBorder="1" applyAlignment="1" applyProtection="1">
      <alignment horizontal="center" vertical="center" wrapText="1"/>
    </xf>
    <xf numFmtId="1" fontId="29" fillId="0" borderId="74" xfId="0" applyNumberFormat="1" applyFont="1" applyBorder="1" applyAlignment="1">
      <alignment horizontal="center" vertical="center" wrapText="1"/>
    </xf>
    <xf numFmtId="1" fontId="3" fillId="0" borderId="39" xfId="0" applyNumberFormat="1" applyFont="1" applyFill="1" applyBorder="1" applyAlignment="1" applyProtection="1">
      <alignment horizontal="center" vertical="center" wrapText="1"/>
    </xf>
    <xf numFmtId="0" fontId="66" fillId="0" borderId="23" xfId="0" applyFont="1" applyFill="1" applyBorder="1" applyAlignment="1" applyProtection="1">
      <alignment horizontal="left" vertical="center" wrapText="1" indent="1"/>
      <protection locked="0"/>
    </xf>
    <xf numFmtId="0" fontId="66" fillId="0" borderId="24" xfId="0" applyFont="1" applyFill="1" applyBorder="1" applyAlignment="1" applyProtection="1">
      <alignment horizontal="left" vertical="center" wrapText="1" indent="1"/>
      <protection locked="0"/>
    </xf>
    <xf numFmtId="0" fontId="32" fillId="0" borderId="0" xfId="1" applyFont="1" applyFill="1" applyAlignment="1" applyProtection="1">
      <alignment vertical="center"/>
    </xf>
    <xf numFmtId="0" fontId="2" fillId="0" borderId="45" xfId="0" applyFont="1" applyBorder="1" applyAlignment="1" applyProtection="1">
      <alignment vertical="center" wrapText="1"/>
      <protection locked="0"/>
    </xf>
    <xf numFmtId="0" fontId="2" fillId="0" borderId="47" xfId="0" applyFont="1" applyBorder="1" applyAlignment="1" applyProtection="1">
      <alignment vertical="center" wrapText="1"/>
      <protection locked="0"/>
    </xf>
    <xf numFmtId="0" fontId="2" fillId="0" borderId="40" xfId="0" applyFont="1" applyBorder="1" applyAlignment="1" applyProtection="1">
      <alignment vertical="center" wrapText="1"/>
      <protection locked="0"/>
    </xf>
    <xf numFmtId="0" fontId="2" fillId="3" borderId="102" xfId="0" applyFont="1" applyFill="1" applyBorder="1" applyAlignment="1" applyProtection="1">
      <alignment vertical="center" wrapText="1"/>
      <protection locked="0"/>
    </xf>
    <xf numFmtId="0" fontId="2" fillId="3" borderId="104" xfId="0" applyFont="1" applyFill="1" applyBorder="1" applyAlignment="1" applyProtection="1">
      <alignment vertical="center" wrapText="1"/>
      <protection locked="0"/>
    </xf>
    <xf numFmtId="0" fontId="56" fillId="3" borderId="55" xfId="0" applyFont="1" applyFill="1" applyBorder="1" applyAlignment="1" applyProtection="1">
      <alignment horizontal="left" vertical="center" wrapText="1"/>
      <protection locked="0"/>
    </xf>
    <xf numFmtId="0" fontId="56" fillId="3" borderId="51" xfId="0" applyFont="1" applyFill="1" applyBorder="1" applyAlignment="1" applyProtection="1">
      <alignment horizontal="left" vertical="center" wrapText="1"/>
      <protection locked="0"/>
    </xf>
    <xf numFmtId="1" fontId="3" fillId="0" borderId="15" xfId="0" applyNumberFormat="1" applyFont="1" applyFill="1" applyBorder="1" applyAlignment="1" applyProtection="1">
      <alignment horizontal="center" vertical="center"/>
    </xf>
    <xf numFmtId="0" fontId="0" fillId="0" borderId="80" xfId="0" applyBorder="1" applyAlignment="1"/>
    <xf numFmtId="0" fontId="2" fillId="0" borderId="79" xfId="0" applyFont="1" applyBorder="1" applyAlignment="1" applyProtection="1">
      <alignment vertical="center"/>
      <protection locked="0"/>
    </xf>
    <xf numFmtId="0" fontId="2" fillId="0" borderId="80" xfId="0" applyFont="1" applyBorder="1" applyAlignment="1" applyProtection="1">
      <alignment vertical="center"/>
      <protection locked="0"/>
    </xf>
    <xf numFmtId="0" fontId="2" fillId="0" borderId="86" xfId="0" applyFont="1" applyBorder="1" applyAlignment="1" applyProtection="1">
      <alignment vertical="center"/>
      <protection locked="0"/>
    </xf>
    <xf numFmtId="0" fontId="2" fillId="0" borderId="88" xfId="0" applyFont="1" applyBorder="1" applyAlignment="1" applyProtection="1">
      <alignment vertical="center"/>
      <protection locked="0"/>
    </xf>
    <xf numFmtId="0" fontId="0" fillId="0" borderId="26" xfId="0" applyBorder="1" applyAlignment="1">
      <alignment vertical="center"/>
    </xf>
    <xf numFmtId="0" fontId="0" fillId="0" borderId="19" xfId="0" applyBorder="1" applyAlignment="1">
      <alignment vertical="center" wrapText="1"/>
    </xf>
    <xf numFmtId="0" fontId="66" fillId="0" borderId="36" xfId="0" applyFont="1" applyFill="1" applyBorder="1" applyAlignment="1" applyProtection="1">
      <alignment horizontal="left" vertical="top" wrapText="1"/>
      <protection locked="0"/>
    </xf>
    <xf numFmtId="0" fontId="0" fillId="0" borderId="3" xfId="0" applyBorder="1" applyAlignment="1">
      <alignment vertical="top" wrapText="1"/>
    </xf>
    <xf numFmtId="0" fontId="56" fillId="0" borderId="43" xfId="0" applyFont="1" applyFill="1" applyBorder="1" applyAlignment="1" applyProtection="1">
      <alignment horizontal="left" vertical="center" wrapText="1"/>
      <protection locked="0"/>
    </xf>
    <xf numFmtId="0" fontId="0" fillId="0" borderId="55" xfId="0" applyFill="1" applyBorder="1" applyAlignment="1" applyProtection="1">
      <alignment horizontal="left" vertical="center" wrapText="1"/>
      <protection locked="0"/>
    </xf>
    <xf numFmtId="0" fontId="2" fillId="3" borderId="59" xfId="0" applyNumberFormat="1" applyFont="1" applyFill="1" applyBorder="1" applyAlignment="1" applyProtection="1">
      <alignment horizontal="left" vertical="center" wrapText="1"/>
      <protection locked="0"/>
    </xf>
    <xf numFmtId="0" fontId="2" fillId="0" borderId="68" xfId="0" applyFont="1" applyFill="1" applyBorder="1" applyAlignment="1" applyProtection="1">
      <alignment horizontal="left" vertical="center" wrapText="1"/>
      <protection locked="0"/>
    </xf>
    <xf numFmtId="0" fontId="0" fillId="0" borderId="99" xfId="0" applyBorder="1" applyAlignment="1"/>
    <xf numFmtId="0" fontId="2" fillId="0" borderId="86" xfId="0" applyFont="1" applyFill="1" applyBorder="1" applyAlignment="1" applyProtection="1">
      <alignment vertical="center" wrapText="1"/>
      <protection locked="0"/>
    </xf>
    <xf numFmtId="0" fontId="2" fillId="0" borderId="88" xfId="0" applyFont="1" applyFill="1" applyBorder="1" applyAlignment="1" applyProtection="1">
      <alignment vertical="center" wrapText="1"/>
      <protection locked="0"/>
    </xf>
    <xf numFmtId="0" fontId="75" fillId="2" borderId="2" xfId="1" applyFont="1" applyFill="1" applyBorder="1" applyAlignment="1" applyProtection="1">
      <alignment horizontal="left" vertical="distributed" wrapText="1"/>
      <protection locked="0"/>
    </xf>
    <xf numFmtId="0" fontId="8" fillId="2" borderId="3" xfId="1" applyFill="1" applyBorder="1" applyAlignment="1" applyProtection="1">
      <alignment horizontal="left" vertical="distributed"/>
      <protection locked="0"/>
    </xf>
    <xf numFmtId="0" fontId="8" fillId="2" borderId="21" xfId="1" applyFill="1" applyBorder="1" applyAlignment="1" applyProtection="1">
      <alignment horizontal="left" vertical="distributed"/>
      <protection locked="0"/>
    </xf>
    <xf numFmtId="0" fontId="8" fillId="2" borderId="22" xfId="1" applyFill="1" applyBorder="1" applyAlignment="1" applyProtection="1">
      <alignment horizontal="left" vertical="distributed"/>
      <protection locked="0"/>
    </xf>
    <xf numFmtId="0" fontId="0" fillId="0" borderId="19" xfId="0" applyBorder="1" applyAlignment="1">
      <alignment horizontal="left" vertical="top" wrapText="1"/>
    </xf>
    <xf numFmtId="0" fontId="0" fillId="0" borderId="19" xfId="0" applyBorder="1" applyAlignment="1">
      <alignment vertical="center"/>
    </xf>
    <xf numFmtId="0" fontId="2" fillId="0" borderId="86" xfId="0" applyFont="1" applyFill="1" applyBorder="1" applyAlignment="1" applyProtection="1">
      <alignment horizontal="left" vertical="center" wrapText="1"/>
      <protection locked="0"/>
    </xf>
    <xf numFmtId="0" fontId="0" fillId="0" borderId="88" xfId="0" applyBorder="1" applyAlignment="1"/>
    <xf numFmtId="0" fontId="0" fillId="0" borderId="24" xfId="0" applyBorder="1" applyAlignment="1">
      <alignment vertical="center"/>
    </xf>
    <xf numFmtId="49" fontId="2" fillId="0" borderId="43" xfId="0" applyNumberFormat="1" applyFont="1" applyFill="1" applyBorder="1" applyAlignment="1" applyProtection="1">
      <alignment horizontal="center" vertical="center"/>
    </xf>
    <xf numFmtId="0" fontId="2" fillId="0" borderId="55" xfId="0" applyFont="1" applyBorder="1" applyAlignment="1">
      <alignment horizontal="center" vertical="center"/>
    </xf>
    <xf numFmtId="1" fontId="2" fillId="0" borderId="39" xfId="0" applyNumberFormat="1" applyFont="1" applyBorder="1" applyAlignment="1">
      <alignment horizontal="center" vertical="center"/>
    </xf>
    <xf numFmtId="0" fontId="32" fillId="0" borderId="0" xfId="1" applyFont="1" applyFill="1" applyBorder="1" applyAlignment="1" applyProtection="1">
      <alignment vertical="center"/>
      <protection locked="0"/>
    </xf>
    <xf numFmtId="0" fontId="2" fillId="16" borderId="16" xfId="0" applyFont="1" applyFill="1" applyBorder="1" applyAlignment="1" applyProtection="1">
      <alignment horizontal="left" vertical="center" wrapText="1"/>
      <protection locked="0"/>
    </xf>
    <xf numFmtId="0" fontId="2" fillId="16" borderId="17" xfId="0" applyFont="1" applyFill="1" applyBorder="1" applyAlignment="1" applyProtection="1">
      <alignment horizontal="left" vertical="center" wrapText="1"/>
      <protection locked="0"/>
    </xf>
    <xf numFmtId="0" fontId="2" fillId="0" borderId="17" xfId="0" applyFont="1" applyBorder="1" applyAlignment="1">
      <alignment horizontal="left" vertical="center" wrapText="1"/>
    </xf>
    <xf numFmtId="0" fontId="32" fillId="0" borderId="0" xfId="1" applyFont="1" applyFill="1" applyBorder="1" applyAlignment="1" applyProtection="1">
      <protection locked="0"/>
    </xf>
    <xf numFmtId="0" fontId="28" fillId="9" borderId="56" xfId="0" applyFont="1" applyFill="1" applyBorder="1" applyAlignment="1" applyProtection="1">
      <alignment horizontal="center" vertical="center"/>
      <protection locked="0"/>
    </xf>
    <xf numFmtId="0" fontId="2" fillId="0" borderId="38" xfId="0" applyFont="1" applyBorder="1" applyAlignment="1">
      <alignment horizontal="center" vertical="center"/>
    </xf>
    <xf numFmtId="0" fontId="3" fillId="0" borderId="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2" fillId="0" borderId="39" xfId="0" applyFont="1" applyBorder="1" applyAlignment="1">
      <alignment horizontal="center" vertical="center"/>
    </xf>
    <xf numFmtId="0" fontId="2" fillId="0" borderId="6" xfId="0" applyFont="1" applyFill="1" applyBorder="1" applyAlignment="1" applyProtection="1">
      <alignment horizontal="left" vertical="center"/>
      <protection locked="0"/>
    </xf>
    <xf numFmtId="0" fontId="2" fillId="0" borderId="4" xfId="0" applyFont="1" applyBorder="1" applyAlignment="1">
      <alignment horizontal="left" vertical="center"/>
    </xf>
    <xf numFmtId="0" fontId="2" fillId="0" borderId="19" xfId="0" applyFont="1" applyBorder="1" applyAlignment="1">
      <alignment vertical="center"/>
    </xf>
    <xf numFmtId="0" fontId="56" fillId="0" borderId="55" xfId="0" applyFont="1" applyFill="1" applyBorder="1" applyAlignment="1" applyProtection="1">
      <alignment horizontal="left" vertical="center" wrapText="1"/>
      <protection locked="0"/>
    </xf>
    <xf numFmtId="0" fontId="56" fillId="0" borderId="51" xfId="0" applyFont="1" applyFill="1" applyBorder="1" applyAlignment="1" applyProtection="1">
      <alignment horizontal="left" vertical="center" wrapText="1"/>
      <protection locked="0"/>
    </xf>
    <xf numFmtId="0" fontId="2" fillId="16" borderId="48" xfId="0" applyFont="1" applyFill="1" applyBorder="1" applyAlignment="1" applyProtection="1">
      <alignment horizontal="left" vertical="center" wrapText="1"/>
      <protection locked="0"/>
    </xf>
    <xf numFmtId="0" fontId="2" fillId="16" borderId="46" xfId="0" applyFont="1" applyFill="1" applyBorder="1" applyAlignment="1" applyProtection="1">
      <alignment horizontal="left" vertical="center" wrapText="1"/>
      <protection locked="0"/>
    </xf>
    <xf numFmtId="0" fontId="2" fillId="0" borderId="46" xfId="0" applyFont="1" applyBorder="1" applyAlignment="1">
      <alignment horizontal="left" vertical="center" wrapText="1"/>
    </xf>
    <xf numFmtId="0" fontId="66" fillId="0" borderId="40" xfId="0" applyFont="1" applyFill="1" applyBorder="1" applyAlignment="1" applyProtection="1">
      <alignment horizontal="left" vertical="center" wrapText="1"/>
      <protection locked="0"/>
    </xf>
    <xf numFmtId="0" fontId="0" fillId="0" borderId="5" xfId="0" applyBorder="1" applyAlignment="1">
      <alignment vertical="center" wrapText="1"/>
    </xf>
    <xf numFmtId="0" fontId="2" fillId="0" borderId="55" xfId="0" applyNumberFormat="1" applyFont="1" applyFill="1" applyBorder="1" applyAlignment="1" applyProtection="1">
      <alignment horizontal="left" vertical="center" wrapText="1"/>
      <protection locked="0"/>
    </xf>
    <xf numFmtId="0" fontId="2" fillId="0" borderId="51" xfId="0" applyNumberFormat="1" applyFont="1" applyFill="1" applyBorder="1" applyAlignment="1" applyProtection="1">
      <alignment horizontal="left" vertical="center" wrapText="1"/>
      <protection locked="0"/>
    </xf>
    <xf numFmtId="0" fontId="0" fillId="0" borderId="42" xfId="0" applyBorder="1" applyAlignment="1">
      <alignment horizontal="left" vertical="center" wrapText="1"/>
    </xf>
    <xf numFmtId="0" fontId="2" fillId="0" borderId="42" xfId="0" applyFont="1" applyBorder="1" applyAlignment="1">
      <alignment horizontal="left" vertical="center" wrapText="1"/>
    </xf>
    <xf numFmtId="0" fontId="2" fillId="0" borderId="116" xfId="0" applyFont="1" applyBorder="1" applyAlignment="1" applyProtection="1">
      <alignment vertical="center" wrapText="1"/>
      <protection locked="0"/>
    </xf>
    <xf numFmtId="0" fontId="2" fillId="0" borderId="117" xfId="0" applyFont="1" applyBorder="1" applyAlignment="1" applyProtection="1">
      <alignment vertical="center" wrapText="1"/>
      <protection locked="0"/>
    </xf>
    <xf numFmtId="0" fontId="2" fillId="0" borderId="25" xfId="0" applyFont="1" applyBorder="1" applyAlignment="1" applyProtection="1">
      <alignment vertical="top" wrapText="1"/>
      <protection locked="0"/>
    </xf>
    <xf numFmtId="0" fontId="2" fillId="0" borderId="26" xfId="0" applyFont="1" applyBorder="1" applyAlignment="1" applyProtection="1">
      <alignment vertical="top" wrapText="1"/>
      <protection locked="0"/>
    </xf>
    <xf numFmtId="0" fontId="63" fillId="2" borderId="2" xfId="1" applyFont="1" applyFill="1" applyBorder="1" applyAlignment="1" applyProtection="1">
      <alignment horizontal="left" vertical="center" indent="1"/>
      <protection locked="0"/>
    </xf>
    <xf numFmtId="0" fontId="8" fillId="2" borderId="3" xfId="1" applyFill="1" applyBorder="1" applyAlignment="1" applyProtection="1">
      <alignment horizontal="left" vertical="center" indent="1"/>
      <protection locked="0"/>
    </xf>
    <xf numFmtId="0" fontId="8" fillId="2" borderId="21" xfId="1" applyFill="1" applyBorder="1" applyAlignment="1" applyProtection="1">
      <alignment horizontal="left" vertical="center" indent="1"/>
      <protection locked="0"/>
    </xf>
    <xf numFmtId="0" fontId="8" fillId="2" borderId="22" xfId="1" applyFill="1" applyBorder="1" applyAlignment="1" applyProtection="1">
      <alignment horizontal="left" vertical="center" indent="1"/>
      <protection locked="0"/>
    </xf>
    <xf numFmtId="0" fontId="2" fillId="0" borderId="102" xfId="0" applyFont="1" applyFill="1" applyBorder="1" applyAlignment="1" applyProtection="1">
      <alignment horizontal="left" vertical="center" wrapText="1"/>
      <protection locked="0"/>
    </xf>
    <xf numFmtId="0" fontId="2" fillId="0" borderId="10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24" xfId="0" applyFont="1" applyFill="1" applyBorder="1" applyAlignment="1" applyProtection="1">
      <alignment horizontal="left" vertical="center" wrapText="1"/>
      <protection locked="0"/>
    </xf>
    <xf numFmtId="0" fontId="2" fillId="0" borderId="43" xfId="0" applyNumberFormat="1" applyFont="1" applyFill="1" applyBorder="1" applyAlignment="1" applyProtection="1">
      <alignment horizontal="left" vertical="center" wrapText="1"/>
      <protection locked="0"/>
    </xf>
    <xf numFmtId="0" fontId="2" fillId="0" borderId="103" xfId="0" applyFont="1" applyFill="1" applyBorder="1" applyAlignment="1" applyProtection="1">
      <alignment horizontal="left" vertical="center" wrapText="1"/>
      <protection locked="0"/>
    </xf>
    <xf numFmtId="0" fontId="0" fillId="0" borderId="121" xfId="0" applyFill="1" applyBorder="1" applyAlignment="1">
      <alignment horizontal="left" vertical="center" wrapText="1"/>
    </xf>
    <xf numFmtId="0" fontId="2" fillId="0" borderId="55" xfId="0" applyFont="1" applyFill="1" applyBorder="1" applyAlignment="1" applyProtection="1">
      <alignment horizontal="left" vertical="center" wrapText="1"/>
      <protection locked="0"/>
    </xf>
    <xf numFmtId="0" fontId="2" fillId="0" borderId="114" xfId="0" applyFont="1" applyFill="1" applyBorder="1" applyAlignment="1" applyProtection="1">
      <alignment horizontal="left" vertical="center" wrapText="1"/>
      <protection locked="0"/>
    </xf>
    <xf numFmtId="0" fontId="0" fillId="0" borderId="58" xfId="0" applyFill="1" applyBorder="1" applyAlignment="1">
      <alignment horizontal="left" vertical="center" wrapText="1"/>
    </xf>
    <xf numFmtId="0" fontId="2" fillId="0" borderId="59" xfId="0" applyNumberFormat="1" applyFont="1" applyFill="1" applyBorder="1" applyAlignment="1" applyProtection="1">
      <alignment horizontal="left" vertical="center" wrapText="1"/>
      <protection locked="0"/>
    </xf>
    <xf numFmtId="0" fontId="2" fillId="0" borderId="89" xfId="0" applyFont="1" applyFill="1" applyBorder="1" applyAlignment="1" applyProtection="1">
      <alignment vertical="center" wrapText="1"/>
      <protection locked="0"/>
    </xf>
    <xf numFmtId="0" fontId="2" fillId="0" borderId="83" xfId="0" applyFont="1" applyFill="1" applyBorder="1" applyAlignment="1" applyProtection="1">
      <alignment vertical="center" wrapText="1"/>
      <protection locked="0"/>
    </xf>
    <xf numFmtId="0" fontId="2" fillId="0" borderId="67" xfId="0" applyFont="1" applyFill="1" applyBorder="1" applyAlignment="1" applyProtection="1">
      <alignment vertical="center" wrapText="1"/>
      <protection locked="0"/>
    </xf>
    <xf numFmtId="0" fontId="2" fillId="0" borderId="69" xfId="0" applyFont="1" applyFill="1" applyBorder="1" applyAlignment="1" applyProtection="1">
      <alignment vertical="center" wrapText="1"/>
      <protection locked="0"/>
    </xf>
    <xf numFmtId="0" fontId="2" fillId="0" borderId="43" xfId="0" applyFont="1" applyFill="1" applyBorder="1" applyAlignment="1" applyProtection="1">
      <alignment horizontal="left" vertical="center" wrapText="1"/>
      <protection locked="0"/>
    </xf>
    <xf numFmtId="0" fontId="2" fillId="0" borderId="51" xfId="0" applyFont="1" applyFill="1" applyBorder="1" applyAlignment="1" applyProtection="1">
      <alignment horizontal="left" vertical="center" wrapText="1"/>
      <protection locked="0"/>
    </xf>
    <xf numFmtId="0" fontId="2" fillId="0" borderId="73" xfId="0" applyFont="1" applyFill="1" applyBorder="1" applyAlignment="1" applyProtection="1">
      <alignment vertical="center" wrapText="1"/>
      <protection locked="0"/>
    </xf>
    <xf numFmtId="0" fontId="2" fillId="0" borderId="31" xfId="0" applyFont="1" applyFill="1" applyBorder="1" applyAlignment="1" applyProtection="1">
      <alignment vertical="center" wrapText="1"/>
      <protection locked="0"/>
    </xf>
    <xf numFmtId="0" fontId="0" fillId="0" borderId="26" xfId="0" applyBorder="1" applyAlignment="1">
      <alignment horizontal="left" vertical="center" wrapText="1"/>
    </xf>
    <xf numFmtId="0" fontId="0" fillId="0" borderId="26" xfId="0" applyBorder="1" applyAlignment="1"/>
    <xf numFmtId="0" fontId="2" fillId="0" borderId="79" xfId="0" applyFont="1" applyFill="1" applyBorder="1" applyAlignment="1" applyProtection="1">
      <alignment horizontal="left" vertical="center" wrapText="1"/>
      <protection locked="0"/>
    </xf>
    <xf numFmtId="0" fontId="0" fillId="0" borderId="80" xfId="0" applyBorder="1" applyAlignment="1">
      <alignment vertical="center"/>
    </xf>
    <xf numFmtId="0" fontId="0" fillId="0" borderId="99" xfId="0" applyBorder="1" applyAlignment="1">
      <alignment vertical="center"/>
    </xf>
    <xf numFmtId="0" fontId="2" fillId="0" borderId="19" xfId="0" applyFont="1" applyBorder="1" applyAlignment="1">
      <alignment horizontal="left" vertical="center"/>
    </xf>
    <xf numFmtId="0" fontId="31" fillId="16" borderId="17" xfId="0" applyNumberFormat="1" applyFont="1" applyFill="1" applyBorder="1" applyAlignment="1" applyProtection="1">
      <alignment horizontal="left" vertical="center" wrapText="1"/>
      <protection locked="0"/>
    </xf>
    <xf numFmtId="0" fontId="0" fillId="0" borderId="17" xfId="0" applyBorder="1" applyAlignment="1">
      <alignment vertical="center" wrapText="1"/>
    </xf>
    <xf numFmtId="0" fontId="2" fillId="0" borderId="102" xfId="0" applyFont="1" applyBorder="1" applyAlignment="1" applyProtection="1">
      <alignment vertical="center"/>
      <protection locked="0"/>
    </xf>
    <xf numFmtId="0" fontId="2" fillId="0" borderId="104" xfId="0" applyFont="1" applyBorder="1" applyAlignment="1" applyProtection="1">
      <alignment vertical="center"/>
      <protection locked="0"/>
    </xf>
    <xf numFmtId="0" fontId="2" fillId="0" borderId="80" xfId="0" applyFont="1" applyBorder="1" applyAlignment="1">
      <alignment vertical="center"/>
    </xf>
    <xf numFmtId="0" fontId="2" fillId="0" borderId="116" xfId="0" applyFont="1" applyFill="1" applyBorder="1" applyAlignment="1" applyProtection="1">
      <alignment vertical="center" wrapText="1"/>
      <protection locked="0"/>
    </xf>
    <xf numFmtId="0" fontId="2" fillId="0" borderId="117" xfId="0" applyFont="1" applyBorder="1" applyAlignment="1">
      <alignment vertical="center"/>
    </xf>
    <xf numFmtId="0" fontId="2" fillId="0" borderId="23" xfId="0" applyFont="1" applyFill="1" applyBorder="1" applyAlignment="1" applyProtection="1">
      <alignment horizontal="left" vertical="center" wrapText="1"/>
      <protection locked="0"/>
    </xf>
    <xf numFmtId="0" fontId="0" fillId="0" borderId="24" xfId="0" applyBorder="1" applyAlignment="1"/>
    <xf numFmtId="0" fontId="31" fillId="16" borderId="16" xfId="0" applyNumberFormat="1" applyFont="1" applyFill="1" applyBorder="1" applyAlignment="1" applyProtection="1">
      <alignment horizontal="left" vertical="center" wrapText="1"/>
      <protection locked="0"/>
    </xf>
    <xf numFmtId="0" fontId="2" fillId="16" borderId="11" xfId="0" applyFont="1" applyFill="1" applyBorder="1" applyAlignment="1" applyProtection="1">
      <alignment horizontal="left" vertical="center" wrapText="1"/>
      <protection locked="0"/>
    </xf>
    <xf numFmtId="0" fontId="2" fillId="16" borderId="12" xfId="0" applyFont="1" applyFill="1" applyBorder="1" applyAlignment="1" applyProtection="1">
      <alignment horizontal="left" vertical="center" wrapText="1"/>
      <protection locked="0"/>
    </xf>
    <xf numFmtId="0" fontId="0" fillId="0" borderId="12" xfId="0" applyBorder="1" applyAlignment="1">
      <alignment horizontal="left" vertical="center" wrapText="1"/>
    </xf>
    <xf numFmtId="0" fontId="2" fillId="0" borderId="116" xfId="0" applyFont="1" applyFill="1" applyBorder="1" applyAlignment="1" applyProtection="1">
      <alignment horizontal="left" vertical="center" wrapText="1"/>
      <protection locked="0"/>
    </xf>
    <xf numFmtId="0" fontId="0" fillId="0" borderId="117" xfId="0" applyBorder="1" applyAlignment="1"/>
    <xf numFmtId="0" fontId="11" fillId="13" borderId="21" xfId="0" applyFont="1" applyFill="1" applyBorder="1" applyAlignment="1" applyProtection="1">
      <alignment horizontal="left" vertical="center"/>
      <protection locked="0"/>
    </xf>
    <xf numFmtId="0" fontId="0" fillId="0" borderId="24" xfId="0" applyBorder="1" applyAlignment="1">
      <alignment vertical="center" wrapText="1"/>
    </xf>
    <xf numFmtId="1" fontId="28" fillId="9" borderId="57" xfId="0" applyNumberFormat="1" applyFont="1" applyFill="1" applyBorder="1" applyAlignment="1" applyProtection="1">
      <alignment horizontal="center" vertical="center"/>
      <protection locked="0"/>
    </xf>
    <xf numFmtId="1" fontId="28" fillId="9" borderId="52" xfId="0" applyNumberFormat="1" applyFont="1" applyFill="1" applyBorder="1" applyAlignment="1" applyProtection="1">
      <alignment horizontal="center" vertical="center"/>
      <protection locked="0"/>
    </xf>
    <xf numFmtId="0" fontId="18" fillId="9" borderId="114" xfId="0" applyFont="1" applyFill="1" applyBorder="1" applyAlignment="1" applyProtection="1">
      <alignment horizontal="center" vertical="center"/>
      <protection locked="0"/>
    </xf>
    <xf numFmtId="0" fontId="18" fillId="9" borderId="14"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2" fillId="0" borderId="19" xfId="0" applyFont="1" applyBorder="1" applyAlignment="1"/>
    <xf numFmtId="49" fontId="46" fillId="0" borderId="43" xfId="0" applyNumberFormat="1" applyFont="1" applyFill="1" applyBorder="1" applyAlignment="1" applyProtection="1">
      <alignment horizontal="center" vertical="center" wrapText="1"/>
      <protection locked="0"/>
    </xf>
    <xf numFmtId="49" fontId="0" fillId="0" borderId="51" xfId="0" applyNumberFormat="1" applyBorder="1" applyAlignment="1">
      <alignment horizontal="center" vertical="center" wrapText="1"/>
    </xf>
    <xf numFmtId="0" fontId="0" fillId="0" borderId="109" xfId="0" applyBorder="1" applyAlignment="1">
      <alignment vertical="center"/>
    </xf>
    <xf numFmtId="0" fontId="20" fillId="0" borderId="113" xfId="0" applyFont="1" applyBorder="1" applyAlignment="1" applyProtection="1">
      <alignment horizontal="left" vertical="top"/>
      <protection locked="0"/>
    </xf>
    <xf numFmtId="0" fontId="63" fillId="2" borderId="2" xfId="1" applyFont="1" applyFill="1" applyBorder="1" applyAlignment="1" applyProtection="1">
      <alignment horizontal="left" vertical="center"/>
      <protection locked="0"/>
    </xf>
    <xf numFmtId="0" fontId="8" fillId="2" borderId="3" xfId="1" applyFill="1" applyBorder="1" applyAlignment="1" applyProtection="1">
      <alignment horizontal="left" vertical="center"/>
      <protection locked="0"/>
    </xf>
    <xf numFmtId="0" fontId="8" fillId="2" borderId="21" xfId="1" applyFill="1" applyBorder="1" applyAlignment="1" applyProtection="1">
      <alignment horizontal="left" vertical="center"/>
      <protection locked="0"/>
    </xf>
    <xf numFmtId="0" fontId="8" fillId="2" borderId="22" xfId="1" applyFill="1" applyBorder="1" applyAlignment="1" applyProtection="1">
      <alignment horizontal="left" vertical="center"/>
      <protection locked="0"/>
    </xf>
    <xf numFmtId="0" fontId="66" fillId="0" borderId="86" xfId="0" applyFont="1" applyFill="1" applyBorder="1" applyAlignment="1" applyProtection="1">
      <alignment horizontal="left" vertical="center" wrapText="1"/>
      <protection locked="0"/>
    </xf>
    <xf numFmtId="0" fontId="56" fillId="0" borderId="43" xfId="0" applyFont="1" applyBorder="1" applyAlignment="1" applyProtection="1">
      <alignment vertical="center" wrapText="1"/>
      <protection locked="0"/>
    </xf>
    <xf numFmtId="0" fontId="56" fillId="0" borderId="55" xfId="0" applyFont="1" applyBorder="1" applyAlignment="1" applyProtection="1">
      <alignment vertical="center" wrapText="1"/>
      <protection locked="0"/>
    </xf>
    <xf numFmtId="0" fontId="56" fillId="0" borderId="51" xfId="0" applyFont="1" applyBorder="1" applyAlignment="1" applyProtection="1">
      <alignment vertical="center" wrapText="1"/>
      <protection locked="0"/>
    </xf>
    <xf numFmtId="0" fontId="2" fillId="0" borderId="23" xfId="0" applyFont="1" applyFill="1" applyBorder="1" applyAlignment="1" applyProtection="1">
      <alignment vertical="center" wrapText="1"/>
      <protection locked="0"/>
    </xf>
    <xf numFmtId="0" fontId="28" fillId="9" borderId="52" xfId="0" applyFont="1" applyFill="1" applyBorder="1" applyAlignment="1" applyProtection="1">
      <alignment horizontal="center" vertical="center"/>
      <protection locked="0"/>
    </xf>
    <xf numFmtId="0" fontId="3" fillId="9" borderId="14" xfId="0" applyFont="1" applyFill="1" applyBorder="1" applyAlignment="1" applyProtection="1">
      <alignment horizontal="center" vertical="center"/>
      <protection locked="0"/>
    </xf>
    <xf numFmtId="0" fontId="28" fillId="9" borderId="66" xfId="0" applyFont="1" applyFill="1" applyBorder="1" applyAlignment="1" applyProtection="1">
      <alignment horizontal="center" vertical="center"/>
      <protection locked="0"/>
    </xf>
    <xf numFmtId="0" fontId="3" fillId="9" borderId="67" xfId="0" applyFont="1" applyFill="1" applyBorder="1" applyAlignment="1" applyProtection="1">
      <alignment horizontal="center" vertical="center"/>
      <protection locked="0"/>
    </xf>
    <xf numFmtId="0" fontId="3" fillId="3" borderId="67" xfId="0" applyFont="1" applyFill="1" applyBorder="1" applyAlignment="1" applyProtection="1">
      <alignment horizontal="center" vertical="center"/>
      <protection locked="0"/>
    </xf>
    <xf numFmtId="0" fontId="3" fillId="3" borderId="69" xfId="0" applyFont="1" applyFill="1" applyBorder="1" applyAlignment="1" applyProtection="1">
      <alignment horizontal="center" vertical="center"/>
      <protection locked="0"/>
    </xf>
    <xf numFmtId="0" fontId="2" fillId="0" borderId="99" xfId="0" applyFont="1" applyBorder="1" applyAlignment="1"/>
    <xf numFmtId="1" fontId="2" fillId="0" borderId="77" xfId="0" applyNumberFormat="1" applyFont="1" applyBorder="1" applyAlignment="1">
      <alignment horizontal="center" vertical="center"/>
    </xf>
    <xf numFmtId="0" fontId="0" fillId="0" borderId="104" xfId="0" applyBorder="1" applyAlignment="1">
      <alignment vertical="center" wrapText="1"/>
    </xf>
    <xf numFmtId="0" fontId="0" fillId="0" borderId="3" xfId="0" applyBorder="1" applyAlignment="1">
      <alignment vertical="center" wrapText="1"/>
    </xf>
    <xf numFmtId="0" fontId="32" fillId="0" borderId="0" xfId="1" applyFont="1" applyFill="1" applyBorder="1" applyAlignment="1" applyProtection="1">
      <alignment vertical="top"/>
      <protection locked="0"/>
    </xf>
    <xf numFmtId="0" fontId="32" fillId="0" borderId="0" xfId="1" applyFont="1" applyFill="1" applyBorder="1" applyAlignment="1" applyProtection="1">
      <alignment vertical="top"/>
    </xf>
    <xf numFmtId="0" fontId="2" fillId="0" borderId="0" xfId="0" applyFont="1" applyFill="1" applyAlignment="1"/>
    <xf numFmtId="0" fontId="66" fillId="0" borderId="88" xfId="0" applyFont="1" applyFill="1" applyBorder="1" applyAlignment="1" applyProtection="1">
      <alignment horizontal="left" vertical="center" wrapText="1"/>
      <protection locked="0"/>
    </xf>
    <xf numFmtId="0" fontId="66" fillId="0" borderId="79" xfId="0" applyFont="1" applyFill="1" applyBorder="1" applyAlignment="1" applyProtection="1">
      <alignment horizontal="left" vertical="center" wrapText="1"/>
      <protection locked="0"/>
    </xf>
    <xf numFmtId="0" fontId="0" fillId="0" borderId="80" xfId="0" applyBorder="1" applyAlignment="1">
      <alignment vertical="center" wrapText="1"/>
    </xf>
    <xf numFmtId="49" fontId="2" fillId="0" borderId="51" xfId="0" applyNumberFormat="1" applyFont="1" applyBorder="1" applyAlignment="1">
      <alignment horizontal="center" vertical="center" wrapText="1"/>
    </xf>
    <xf numFmtId="1" fontId="3" fillId="0" borderId="10" xfId="0" applyNumberFormat="1" applyFont="1" applyFill="1" applyBorder="1" applyAlignment="1" applyProtection="1">
      <alignment horizontal="center" vertical="center" wrapText="1"/>
    </xf>
    <xf numFmtId="1" fontId="2" fillId="0" borderId="15" xfId="0" applyNumberFormat="1" applyFont="1" applyBorder="1" applyAlignment="1">
      <alignment horizontal="center" vertical="center" wrapText="1"/>
    </xf>
    <xf numFmtId="164" fontId="3" fillId="0" borderId="59" xfId="0" applyNumberFormat="1" applyFont="1" applyFill="1" applyBorder="1" applyAlignment="1" applyProtection="1">
      <alignment horizontal="center" vertical="center"/>
      <protection locked="0"/>
    </xf>
    <xf numFmtId="0" fontId="2" fillId="0" borderId="43" xfId="0" applyFont="1" applyBorder="1" applyAlignment="1" applyProtection="1">
      <alignment horizontal="left" vertical="center" wrapText="1"/>
      <protection locked="0"/>
    </xf>
    <xf numFmtId="0" fontId="2" fillId="0" borderId="1" xfId="0" applyFont="1" applyBorder="1" applyAlignment="1" applyProtection="1">
      <alignment horizontal="left" vertical="top"/>
      <protection locked="0"/>
    </xf>
    <xf numFmtId="0" fontId="2" fillId="0" borderId="11" xfId="0" applyFont="1" applyBorder="1" applyAlignment="1">
      <alignment horizontal="left" vertical="top"/>
    </xf>
    <xf numFmtId="0" fontId="2" fillId="0" borderId="19" xfId="0" applyFont="1" applyBorder="1" applyAlignment="1">
      <alignment horizontal="left" vertical="top"/>
    </xf>
    <xf numFmtId="0" fontId="63" fillId="2" borderId="0" xfId="1" applyFont="1" applyFill="1" applyBorder="1" applyAlignment="1" applyProtection="1">
      <alignment horizontal="left" vertical="center" indent="1"/>
      <protection locked="0"/>
    </xf>
    <xf numFmtId="0" fontId="8" fillId="2" borderId="5" xfId="1" applyFill="1" applyBorder="1" applyAlignment="1" applyProtection="1">
      <alignment horizontal="left" vertical="center" indent="1"/>
      <protection locked="0"/>
    </xf>
    <xf numFmtId="0" fontId="18" fillId="5" borderId="0" xfId="0" applyNumberFormat="1" applyFont="1" applyFill="1" applyBorder="1" applyAlignment="1" applyProtection="1">
      <alignment horizontal="center" vertical="center"/>
      <protection locked="0"/>
    </xf>
    <xf numFmtId="0" fontId="18" fillId="5" borderId="11" xfId="0" applyFont="1" applyFill="1" applyBorder="1" applyAlignment="1" applyProtection="1">
      <alignment horizontal="center" vertical="center"/>
      <protection locked="0"/>
    </xf>
    <xf numFmtId="0" fontId="3" fillId="5" borderId="24" xfId="0" applyFont="1" applyFill="1" applyBorder="1" applyAlignment="1" applyProtection="1">
      <alignment horizontal="center" vertical="center"/>
      <protection locked="0"/>
    </xf>
    <xf numFmtId="0" fontId="18" fillId="5" borderId="55" xfId="0" applyFont="1" applyFill="1" applyBorder="1" applyAlignment="1" applyProtection="1">
      <alignment horizontal="center" vertical="center"/>
      <protection locked="0"/>
    </xf>
    <xf numFmtId="0" fontId="2" fillId="0" borderId="25" xfId="0" applyFont="1" applyFill="1" applyBorder="1" applyAlignment="1" applyProtection="1">
      <alignment horizontal="left" vertical="top" wrapText="1"/>
      <protection locked="0"/>
    </xf>
    <xf numFmtId="0" fontId="2" fillId="0" borderId="92" xfId="0" applyFont="1" applyFill="1" applyBorder="1" applyAlignment="1" applyProtection="1">
      <alignment vertical="center" wrapText="1"/>
      <protection locked="0"/>
    </xf>
    <xf numFmtId="0" fontId="0" fillId="0" borderId="93" xfId="0" applyBorder="1" applyAlignment="1">
      <alignment vertical="center"/>
    </xf>
    <xf numFmtId="0" fontId="20" fillId="0" borderId="0" xfId="0" applyFont="1" applyBorder="1" applyAlignment="1" applyProtection="1">
      <alignment horizontal="left" vertical="top" wrapText="1"/>
      <protection locked="0"/>
    </xf>
    <xf numFmtId="0" fontId="20" fillId="0" borderId="21" xfId="0" applyFont="1" applyBorder="1" applyAlignment="1" applyProtection="1">
      <alignment horizontal="left" vertical="top" wrapText="1"/>
      <protection locked="0"/>
    </xf>
    <xf numFmtId="0" fontId="2" fillId="0" borderId="73" xfId="0" applyFont="1" applyFill="1" applyBorder="1" applyAlignment="1" applyProtection="1">
      <alignment horizontal="left" vertical="top" wrapText="1"/>
      <protection locked="0"/>
    </xf>
    <xf numFmtId="0" fontId="0" fillId="0" borderId="31" xfId="0" applyBorder="1" applyAlignment="1"/>
    <xf numFmtId="0" fontId="66" fillId="0" borderId="90" xfId="0" applyFont="1" applyFill="1" applyBorder="1" applyAlignment="1" applyProtection="1">
      <alignment horizontal="left" vertical="center" wrapText="1"/>
      <protection locked="0"/>
    </xf>
    <xf numFmtId="0" fontId="0" fillId="0" borderId="91" xfId="0" applyBorder="1" applyAlignment="1">
      <alignment vertical="center" wrapText="1"/>
    </xf>
    <xf numFmtId="0" fontId="2" fillId="0" borderId="45" xfId="0" applyFont="1" applyFill="1" applyBorder="1" applyAlignment="1" applyProtection="1">
      <alignment vertical="center" wrapText="1"/>
      <protection locked="0"/>
    </xf>
    <xf numFmtId="0" fontId="0" fillId="0" borderId="47" xfId="0" applyBorder="1" applyAlignment="1">
      <alignment vertical="center"/>
    </xf>
    <xf numFmtId="0" fontId="32" fillId="0" borderId="0" xfId="1" applyFont="1" applyFill="1" applyBorder="1" applyAlignment="1" applyProtection="1">
      <alignment horizontal="left" vertical="center"/>
      <protection locked="0"/>
    </xf>
    <xf numFmtId="0" fontId="0" fillId="0" borderId="80" xfId="0" applyBorder="1" applyAlignment="1">
      <alignment horizontal="left"/>
    </xf>
    <xf numFmtId="0" fontId="0" fillId="0" borderId="88" xfId="0" applyBorder="1" applyAlignment="1">
      <alignment horizontal="left"/>
    </xf>
    <xf numFmtId="0" fontId="2" fillId="0" borderId="26" xfId="0" applyFont="1" applyBorder="1" applyAlignment="1">
      <alignment vertical="center"/>
    </xf>
    <xf numFmtId="0" fontId="2" fillId="0" borderId="25" xfId="0" applyFont="1" applyFill="1" applyBorder="1" applyAlignment="1" applyProtection="1">
      <alignment wrapText="1"/>
      <protection locked="0"/>
    </xf>
    <xf numFmtId="0" fontId="0" fillId="0" borderId="31" xfId="0" applyBorder="1" applyAlignment="1">
      <alignment vertical="center"/>
    </xf>
    <xf numFmtId="0" fontId="2" fillId="0" borderId="6" xfId="0" applyFont="1" applyBorder="1" applyAlignment="1" applyProtection="1">
      <alignment horizontal="left" vertical="center"/>
      <protection locked="0"/>
    </xf>
    <xf numFmtId="0" fontId="66" fillId="0" borderId="23" xfId="0" applyFont="1" applyFill="1" applyBorder="1" applyAlignment="1" applyProtection="1">
      <alignment vertical="center" wrapText="1"/>
      <protection locked="0"/>
    </xf>
    <xf numFmtId="0" fontId="32" fillId="0" borderId="0" xfId="1" applyFont="1" applyFill="1" applyBorder="1" applyAlignment="1" applyProtection="1"/>
    <xf numFmtId="0" fontId="66" fillId="0" borderId="45" xfId="0" applyFont="1" applyFill="1" applyBorder="1" applyAlignment="1" applyProtection="1">
      <alignment vertical="center" wrapText="1"/>
      <protection locked="0"/>
    </xf>
    <xf numFmtId="0" fontId="2" fillId="0" borderId="26" xfId="0" applyFont="1" applyBorder="1" applyAlignment="1"/>
    <xf numFmtId="0" fontId="57" fillId="10" borderId="25" xfId="0" applyFont="1" applyFill="1" applyBorder="1" applyAlignment="1" applyProtection="1">
      <alignment horizontal="left" vertical="center" wrapText="1"/>
      <protection locked="0"/>
    </xf>
    <xf numFmtId="0" fontId="57" fillId="10" borderId="17" xfId="0" applyFont="1" applyFill="1" applyBorder="1" applyAlignment="1" applyProtection="1">
      <alignment horizontal="left" vertical="center" wrapText="1"/>
      <protection locked="0"/>
    </xf>
    <xf numFmtId="0" fontId="57" fillId="10" borderId="26" xfId="0" applyFont="1" applyFill="1" applyBorder="1" applyAlignment="1" applyProtection="1">
      <alignment horizontal="left" vertical="center" wrapText="1"/>
      <protection locked="0"/>
    </xf>
    <xf numFmtId="0" fontId="57" fillId="10" borderId="16" xfId="0" applyFont="1" applyFill="1" applyBorder="1" applyAlignment="1" applyProtection="1">
      <alignment horizontal="center" vertical="center" wrapText="1"/>
      <protection locked="0"/>
    </xf>
    <xf numFmtId="0" fontId="57" fillId="10" borderId="26" xfId="0" applyFont="1" applyFill="1" applyBorder="1" applyAlignment="1" applyProtection="1">
      <alignment horizontal="center" vertical="center"/>
      <protection locked="0"/>
    </xf>
    <xf numFmtId="0" fontId="63" fillId="2" borderId="2" xfId="0" applyFont="1" applyFill="1" applyBorder="1" applyAlignment="1" applyProtection="1">
      <alignment horizontal="left" vertical="center" indent="1"/>
      <protection locked="0"/>
    </xf>
    <xf numFmtId="0" fontId="0" fillId="2" borderId="3" xfId="0" applyFill="1" applyBorder="1" applyAlignment="1" applyProtection="1">
      <alignment horizontal="left" vertical="center" indent="1"/>
      <protection locked="0"/>
    </xf>
    <xf numFmtId="0" fontId="0" fillId="2" borderId="21" xfId="0" applyFill="1" applyBorder="1" applyAlignment="1" applyProtection="1">
      <alignment horizontal="left" vertical="center" indent="1"/>
      <protection locked="0"/>
    </xf>
    <xf numFmtId="0" fontId="0" fillId="2" borderId="22" xfId="0" applyFill="1" applyBorder="1" applyAlignment="1" applyProtection="1">
      <alignment horizontal="left" vertical="center" indent="1"/>
      <protection locked="0"/>
    </xf>
    <xf numFmtId="0" fontId="32" fillId="0" borderId="0" xfId="1" applyFont="1" applyBorder="1" applyAlignment="1" applyProtection="1">
      <alignment wrapText="1"/>
    </xf>
    <xf numFmtId="0" fontId="32" fillId="0" borderId="0" xfId="1" applyFont="1" applyBorder="1" applyAlignment="1" applyProtection="1"/>
    <xf numFmtId="0" fontId="62" fillId="0" borderId="25" xfId="0" applyFont="1" applyFill="1" applyBorder="1" applyAlignment="1" applyProtection="1">
      <alignment horizontal="left" vertical="center" wrapText="1"/>
      <protection locked="0"/>
    </xf>
    <xf numFmtId="0" fontId="62" fillId="0" borderId="17" xfId="0" applyFont="1" applyFill="1" applyBorder="1" applyAlignment="1" applyProtection="1">
      <alignment horizontal="left" vertical="center" wrapText="1"/>
      <protection locked="0"/>
    </xf>
    <xf numFmtId="0" fontId="62" fillId="0" borderId="26" xfId="0" applyFont="1" applyFill="1" applyBorder="1" applyAlignment="1" applyProtection="1">
      <alignment horizontal="left" vertical="center" wrapText="1"/>
      <protection locked="0"/>
    </xf>
    <xf numFmtId="0" fontId="57" fillId="0" borderId="16" xfId="0" applyFont="1" applyFill="1" applyBorder="1" applyAlignment="1" applyProtection="1">
      <alignment horizontal="center" vertical="center" wrapText="1"/>
      <protection locked="0"/>
    </xf>
    <xf numFmtId="0" fontId="57" fillId="0" borderId="26" xfId="0" applyFont="1" applyFill="1" applyBorder="1" applyAlignment="1" applyProtection="1">
      <alignment horizontal="center" vertical="center"/>
      <protection locked="0"/>
    </xf>
    <xf numFmtId="0" fontId="32" fillId="0" borderId="0" xfId="1" applyFont="1" applyFill="1" applyBorder="1" applyAlignment="1" applyProtection="1">
      <alignment wrapText="1"/>
    </xf>
    <xf numFmtId="0" fontId="28" fillId="9" borderId="43" xfId="0" applyFont="1" applyFill="1" applyBorder="1" applyAlignment="1" applyProtection="1">
      <alignment horizontal="center" vertical="center"/>
      <protection locked="0"/>
    </xf>
    <xf numFmtId="0" fontId="28" fillId="9" borderId="51" xfId="0" applyFont="1" applyFill="1" applyBorder="1" applyAlignment="1" applyProtection="1">
      <alignment horizontal="center" vertical="center"/>
      <protection locked="0"/>
    </xf>
    <xf numFmtId="0" fontId="56" fillId="0" borderId="50" xfId="0" applyFont="1" applyFill="1" applyBorder="1" applyAlignment="1" applyProtection="1">
      <alignment horizontal="left" vertical="center" wrapText="1"/>
      <protection locked="0"/>
    </xf>
    <xf numFmtId="0" fontId="56" fillId="0" borderId="52" xfId="0" applyFont="1" applyFill="1" applyBorder="1" applyAlignment="1" applyProtection="1">
      <alignment horizontal="left" vertical="center" wrapText="1"/>
      <protection locked="0"/>
    </xf>
    <xf numFmtId="0" fontId="62" fillId="0" borderId="28" xfId="0" applyFont="1" applyFill="1" applyBorder="1" applyAlignment="1" applyProtection="1">
      <alignment horizontal="left" vertical="center" wrapText="1"/>
      <protection locked="0"/>
    </xf>
    <xf numFmtId="0" fontId="62" fillId="0" borderId="7" xfId="0" applyFont="1" applyFill="1" applyBorder="1" applyAlignment="1" applyProtection="1">
      <alignment horizontal="left" vertical="center" wrapText="1"/>
      <protection locked="0"/>
    </xf>
    <xf numFmtId="0" fontId="62" fillId="0" borderId="19" xfId="0" applyFont="1" applyFill="1" applyBorder="1" applyAlignment="1" applyProtection="1">
      <alignment horizontal="left" vertical="center" wrapText="1"/>
      <protection locked="0"/>
    </xf>
    <xf numFmtId="0" fontId="62" fillId="0" borderId="23" xfId="0" applyFont="1" applyFill="1" applyBorder="1" applyAlignment="1" applyProtection="1">
      <alignment horizontal="left" vertical="center" wrapText="1"/>
      <protection locked="0"/>
    </xf>
    <xf numFmtId="0" fontId="62" fillId="0" borderId="12" xfId="0" applyFont="1" applyFill="1" applyBorder="1" applyAlignment="1" applyProtection="1">
      <alignment horizontal="left" vertical="center" wrapText="1"/>
      <protection locked="0"/>
    </xf>
    <xf numFmtId="0" fontId="62" fillId="0" borderId="24" xfId="0" applyFont="1" applyFill="1" applyBorder="1" applyAlignment="1" applyProtection="1">
      <alignment horizontal="left" vertical="center" wrapText="1"/>
      <protection locked="0"/>
    </xf>
    <xf numFmtId="0" fontId="57" fillId="0" borderId="6" xfId="0" applyFont="1" applyFill="1" applyBorder="1" applyAlignment="1" applyProtection="1">
      <alignment horizontal="center" vertical="center" wrapText="1"/>
      <protection locked="0"/>
    </xf>
    <xf numFmtId="0" fontId="57" fillId="0" borderId="19" xfId="0" applyFont="1" applyFill="1" applyBorder="1" applyAlignment="1" applyProtection="1">
      <alignment horizontal="center" vertical="center" wrapText="1"/>
      <protection locked="0"/>
    </xf>
    <xf numFmtId="0" fontId="57" fillId="0" borderId="11" xfId="0" applyFont="1" applyFill="1" applyBorder="1" applyAlignment="1" applyProtection="1">
      <alignment horizontal="center" vertical="center" wrapText="1"/>
      <protection locked="0"/>
    </xf>
    <xf numFmtId="0" fontId="57" fillId="0" borderId="24" xfId="0" applyFont="1" applyFill="1" applyBorder="1" applyAlignment="1" applyProtection="1">
      <alignment horizontal="center" vertical="center" wrapText="1"/>
      <protection locked="0"/>
    </xf>
    <xf numFmtId="0" fontId="56" fillId="0" borderId="43" xfId="0" applyFont="1" applyBorder="1" applyAlignment="1" applyProtection="1">
      <alignment horizontal="center" vertical="center"/>
      <protection locked="0"/>
    </xf>
    <xf numFmtId="0" fontId="57" fillId="0" borderId="43" xfId="0" applyFont="1" applyFill="1" applyBorder="1" applyAlignment="1" applyProtection="1">
      <alignment horizontal="left" vertical="center" wrapText="1"/>
      <protection locked="0"/>
    </xf>
    <xf numFmtId="0" fontId="57" fillId="0" borderId="51" xfId="0" applyFont="1" applyFill="1" applyBorder="1" applyAlignment="1" applyProtection="1">
      <alignment horizontal="left" vertical="center" wrapText="1"/>
      <protection locked="0"/>
    </xf>
    <xf numFmtId="0" fontId="2" fillId="0" borderId="43" xfId="0" applyFont="1" applyBorder="1" applyAlignment="1">
      <alignment horizontal="left" vertical="center" wrapText="1"/>
    </xf>
    <xf numFmtId="0" fontId="31" fillId="0" borderId="55" xfId="0" applyFont="1" applyBorder="1" applyAlignment="1">
      <alignment horizontal="center" vertical="center"/>
    </xf>
    <xf numFmtId="0" fontId="31" fillId="0" borderId="51" xfId="0" applyFont="1" applyBorder="1" applyAlignment="1">
      <alignment horizontal="center" vertical="center"/>
    </xf>
    <xf numFmtId="0" fontId="56" fillId="0" borderId="50" xfId="0" applyFont="1" applyBorder="1" applyAlignment="1" applyProtection="1">
      <alignment horizontal="left" vertical="center" wrapText="1"/>
      <protection locked="0"/>
    </xf>
    <xf numFmtId="0" fontId="0" fillId="0" borderId="56" xfId="0" applyBorder="1" applyAlignment="1">
      <alignment horizontal="left" vertical="center" wrapText="1"/>
    </xf>
    <xf numFmtId="0" fontId="0" fillId="0" borderId="52" xfId="0" applyBorder="1" applyAlignment="1">
      <alignment horizontal="left" vertical="center" wrapText="1"/>
    </xf>
    <xf numFmtId="0" fontId="57" fillId="0" borderId="28" xfId="0" applyFont="1" applyBorder="1" applyAlignment="1" applyProtection="1">
      <alignment horizontal="left" vertical="center" wrapText="1"/>
      <protection locked="0"/>
    </xf>
    <xf numFmtId="0" fontId="2" fillId="0" borderId="7" xfId="0" applyFont="1" applyBorder="1" applyAlignment="1">
      <alignment horizontal="left" vertical="center" wrapText="1"/>
    </xf>
    <xf numFmtId="0" fontId="2" fillId="0" borderId="19" xfId="0" applyFont="1" applyBorder="1" applyAlignment="1">
      <alignment horizontal="left" vertical="center" wrapText="1"/>
    </xf>
    <xf numFmtId="0" fontId="2" fillId="0" borderId="40"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23" xfId="0" applyFont="1" applyBorder="1" applyAlignment="1">
      <alignment horizontal="left" vertical="center" wrapText="1"/>
    </xf>
    <xf numFmtId="0" fontId="2" fillId="0" borderId="12" xfId="0" applyFont="1" applyBorder="1" applyAlignment="1">
      <alignment horizontal="left" vertical="center" wrapText="1"/>
    </xf>
    <xf numFmtId="0" fontId="2" fillId="0" borderId="24" xfId="0" applyFont="1" applyBorder="1" applyAlignment="1">
      <alignment horizontal="left" vertical="center" wrapText="1"/>
    </xf>
    <xf numFmtId="0" fontId="0" fillId="0" borderId="19"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24" xfId="0" applyBorder="1" applyAlignment="1">
      <alignment horizontal="center" vertical="center"/>
    </xf>
    <xf numFmtId="0" fontId="56" fillId="0" borderId="43" xfId="0" applyFont="1" applyFill="1" applyBorder="1" applyAlignment="1" applyProtection="1">
      <alignment horizontal="center" vertical="center"/>
      <protection locked="0"/>
    </xf>
    <xf numFmtId="0" fontId="0" fillId="0" borderId="55" xfId="0" applyBorder="1" applyAlignment="1">
      <alignment horizontal="center" vertical="center"/>
    </xf>
    <xf numFmtId="0" fontId="57" fillId="0" borderId="43" xfId="0" applyFont="1" applyBorder="1" applyAlignment="1" applyProtection="1">
      <alignment horizontal="left" vertical="center" wrapText="1"/>
      <protection locked="0"/>
    </xf>
    <xf numFmtId="0" fontId="57" fillId="0" borderId="28" xfId="0" applyNumberFormat="1" applyFont="1" applyBorder="1" applyAlignment="1" applyProtection="1">
      <alignment horizontal="left" vertical="top" wrapText="1"/>
      <protection locked="0"/>
    </xf>
    <xf numFmtId="0" fontId="57" fillId="0" borderId="7" xfId="0" applyNumberFormat="1" applyFont="1" applyBorder="1" applyAlignment="1" applyProtection="1">
      <alignment horizontal="left" vertical="top" wrapText="1"/>
      <protection locked="0"/>
    </xf>
    <xf numFmtId="0" fontId="57" fillId="0" borderId="19" xfId="0" applyNumberFormat="1" applyFont="1" applyBorder="1" applyAlignment="1" applyProtection="1">
      <alignment horizontal="left" vertical="top" wrapText="1"/>
      <protection locked="0"/>
    </xf>
    <xf numFmtId="0" fontId="57" fillId="0" borderId="26" xfId="0" applyFont="1" applyBorder="1" applyAlignment="1" applyProtection="1">
      <alignment horizontal="center" vertical="center"/>
      <protection locked="0"/>
    </xf>
    <xf numFmtId="0" fontId="57" fillId="0" borderId="25" xfId="0" applyNumberFormat="1" applyFont="1" applyBorder="1" applyAlignment="1" applyProtection="1">
      <alignment horizontal="left" vertical="top" wrapText="1"/>
      <protection locked="0"/>
    </xf>
    <xf numFmtId="0" fontId="57" fillId="0" borderId="17" xfId="0" applyNumberFormat="1" applyFont="1" applyBorder="1" applyAlignment="1" applyProtection="1">
      <alignment horizontal="left" vertical="top" wrapText="1"/>
      <protection locked="0"/>
    </xf>
    <xf numFmtId="0" fontId="57" fillId="0" borderId="26" xfId="0" applyNumberFormat="1" applyFont="1" applyBorder="1" applyAlignment="1" applyProtection="1">
      <alignment horizontal="left" vertical="top" wrapText="1"/>
      <protection locked="0"/>
    </xf>
    <xf numFmtId="0" fontId="62" fillId="0" borderId="25" xfId="0" applyFont="1" applyBorder="1" applyAlignment="1" applyProtection="1">
      <alignment horizontal="left" vertical="center" wrapText="1"/>
      <protection locked="0"/>
    </xf>
    <xf numFmtId="0" fontId="62" fillId="0" borderId="17" xfId="0" applyFont="1" applyBorder="1" applyAlignment="1" applyProtection="1">
      <alignment horizontal="left" vertical="center" wrapText="1"/>
      <protection locked="0"/>
    </xf>
    <xf numFmtId="0" fontId="62" fillId="0" borderId="26" xfId="0" applyFont="1" applyBorder="1" applyAlignment="1" applyProtection="1">
      <alignment horizontal="left" vertical="center" wrapText="1"/>
      <protection locked="0"/>
    </xf>
    <xf numFmtId="0" fontId="57" fillId="0" borderId="25" xfId="0" applyFont="1" applyFill="1" applyBorder="1" applyAlignment="1" applyProtection="1">
      <alignment horizontal="left" vertical="center" wrapText="1"/>
      <protection locked="0"/>
    </xf>
    <xf numFmtId="0" fontId="57" fillId="0" borderId="17" xfId="0" applyFont="1" applyFill="1" applyBorder="1" applyAlignment="1" applyProtection="1">
      <alignment horizontal="left" vertical="center" wrapText="1"/>
      <protection locked="0"/>
    </xf>
    <xf numFmtId="0" fontId="57" fillId="0" borderId="26" xfId="0" applyFont="1" applyFill="1" applyBorder="1" applyAlignment="1" applyProtection="1">
      <alignment horizontal="left" vertical="center" wrapText="1"/>
      <protection locked="0"/>
    </xf>
    <xf numFmtId="0" fontId="57" fillId="0" borderId="25" xfId="0" applyFont="1" applyBorder="1" applyAlignment="1" applyProtection="1">
      <alignment horizontal="left" vertical="center" wrapText="1"/>
      <protection locked="0"/>
    </xf>
    <xf numFmtId="0" fontId="57" fillId="0" borderId="17" xfId="0" applyFont="1" applyBorder="1" applyAlignment="1" applyProtection="1">
      <alignment horizontal="left" vertical="center" wrapText="1"/>
      <protection locked="0"/>
    </xf>
    <xf numFmtId="0" fontId="57" fillId="0" borderId="26" xfId="0" applyFont="1" applyBorder="1" applyAlignment="1" applyProtection="1">
      <alignment horizontal="left" vertical="center" wrapText="1"/>
      <protection locked="0"/>
    </xf>
    <xf numFmtId="0" fontId="57" fillId="0" borderId="7" xfId="0" applyFont="1" applyBorder="1" applyAlignment="1" applyProtection="1">
      <alignment horizontal="left" vertical="center" wrapText="1"/>
      <protection locked="0"/>
    </xf>
    <xf numFmtId="0" fontId="57" fillId="0" borderId="19" xfId="0" applyFont="1" applyBorder="1" applyAlignment="1" applyProtection="1">
      <alignment horizontal="left" vertical="center" wrapText="1"/>
      <protection locked="0"/>
    </xf>
    <xf numFmtId="0" fontId="0" fillId="0" borderId="23" xfId="0" applyBorder="1" applyAlignment="1">
      <alignment horizontal="left" vertical="center" wrapText="1"/>
    </xf>
    <xf numFmtId="0" fontId="0" fillId="0" borderId="24" xfId="0" applyBorder="1" applyAlignment="1">
      <alignment horizontal="left" vertical="center" wrapText="1"/>
    </xf>
    <xf numFmtId="0" fontId="57" fillId="0" borderId="19" xfId="0" applyFont="1" applyBorder="1" applyAlignment="1" applyProtection="1">
      <alignment horizontal="center" vertical="center"/>
      <protection locked="0"/>
    </xf>
    <xf numFmtId="0" fontId="57" fillId="0" borderId="43" xfId="0" applyFont="1" applyBorder="1" applyAlignment="1" applyProtection="1">
      <alignment vertical="center" wrapText="1"/>
      <protection locked="0"/>
    </xf>
    <xf numFmtId="0" fontId="0" fillId="0" borderId="51" xfId="0" applyBorder="1" applyAlignment="1">
      <alignment vertical="center" wrapText="1"/>
    </xf>
    <xf numFmtId="0" fontId="32" fillId="0" borderId="0" xfId="1" applyFont="1" applyFill="1" applyBorder="1" applyAlignment="1" applyProtection="1">
      <alignment horizontal="left"/>
    </xf>
    <xf numFmtId="0" fontId="57" fillId="0" borderId="26" xfId="0" applyFont="1" applyFill="1" applyBorder="1" applyAlignment="1" applyProtection="1">
      <alignment horizontal="center" vertical="center" wrapText="1"/>
      <protection locked="0"/>
    </xf>
    <xf numFmtId="0" fontId="57" fillId="0" borderId="45" xfId="0" applyFont="1" applyBorder="1" applyAlignment="1" applyProtection="1">
      <alignment horizontal="left" vertical="center" wrapText="1"/>
      <protection locked="0"/>
    </xf>
    <xf numFmtId="0" fontId="57" fillId="0" borderId="46" xfId="0" applyFont="1" applyBorder="1" applyAlignment="1" applyProtection="1">
      <alignment horizontal="left" vertical="center" wrapText="1"/>
      <protection locked="0"/>
    </xf>
    <xf numFmtId="0" fontId="57" fillId="0" borderId="47" xfId="0" applyFont="1" applyBorder="1" applyAlignment="1" applyProtection="1">
      <alignment horizontal="left" vertical="center" wrapText="1"/>
      <protection locked="0"/>
    </xf>
    <xf numFmtId="0" fontId="57" fillId="0" borderId="48" xfId="0" applyFont="1" applyFill="1" applyBorder="1" applyAlignment="1" applyProtection="1">
      <alignment horizontal="center" vertical="center" wrapText="1"/>
      <protection locked="0"/>
    </xf>
    <xf numFmtId="0" fontId="57" fillId="0" borderId="47" xfId="0" applyFont="1" applyBorder="1" applyAlignment="1" applyProtection="1">
      <alignment horizontal="center" vertical="center"/>
      <protection locked="0"/>
    </xf>
    <xf numFmtId="0" fontId="57" fillId="0" borderId="28" xfId="0" applyFont="1" applyFill="1" applyBorder="1" applyAlignment="1" applyProtection="1">
      <alignment horizontal="left" vertical="center" wrapText="1"/>
      <protection locked="0"/>
    </xf>
    <xf numFmtId="0" fontId="57" fillId="0" borderId="7" xfId="0" applyFont="1" applyFill="1" applyBorder="1" applyAlignment="1" applyProtection="1">
      <alignment horizontal="left" vertical="center" wrapText="1"/>
      <protection locked="0"/>
    </xf>
    <xf numFmtId="0" fontId="57" fillId="0" borderId="19" xfId="0" applyFont="1" applyFill="1" applyBorder="1" applyAlignment="1" applyProtection="1">
      <alignment horizontal="left" vertical="center" wrapText="1"/>
      <protection locked="0"/>
    </xf>
    <xf numFmtId="0" fontId="57" fillId="0" borderId="23" xfId="0" applyFont="1" applyFill="1" applyBorder="1" applyAlignment="1" applyProtection="1">
      <alignment horizontal="left" vertical="center" wrapText="1"/>
      <protection locked="0"/>
    </xf>
    <xf numFmtId="0" fontId="57" fillId="0" borderId="12" xfId="0" applyFont="1" applyFill="1" applyBorder="1" applyAlignment="1" applyProtection="1">
      <alignment horizontal="left" vertical="center" wrapText="1"/>
      <protection locked="0"/>
    </xf>
    <xf numFmtId="0" fontId="57" fillId="0" borderId="24" xfId="0" applyFont="1" applyFill="1" applyBorder="1" applyAlignment="1" applyProtection="1">
      <alignment horizontal="left" vertical="center" wrapText="1"/>
      <protection locked="0"/>
    </xf>
    <xf numFmtId="0" fontId="41" fillId="6" borderId="32" xfId="0" applyFont="1" applyFill="1" applyBorder="1" applyAlignment="1" applyProtection="1">
      <alignment horizontal="right" indent="1"/>
    </xf>
    <xf numFmtId="0" fontId="0" fillId="0" borderId="27" xfId="0" applyBorder="1" applyAlignment="1" applyProtection="1">
      <alignment horizontal="right" indent="1"/>
    </xf>
    <xf numFmtId="0" fontId="0" fillId="0" borderId="33" xfId="0" applyBorder="1" applyAlignment="1" applyProtection="1">
      <alignment horizontal="right" indent="1"/>
    </xf>
    <xf numFmtId="0" fontId="41" fillId="6" borderId="35" xfId="0" applyFont="1" applyFill="1" applyBorder="1" applyAlignment="1" applyProtection="1">
      <alignment horizontal="center" vertical="center"/>
    </xf>
    <xf numFmtId="0" fontId="0" fillId="0" borderId="35" xfId="0" applyBorder="1" applyAlignment="1" applyProtection="1">
      <alignment horizontal="center" vertical="center"/>
    </xf>
    <xf numFmtId="0" fontId="2" fillId="5" borderId="27" xfId="0" applyFont="1" applyFill="1" applyBorder="1" applyAlignment="1" applyProtection="1">
      <protection locked="0"/>
    </xf>
    <xf numFmtId="0" fontId="2" fillId="5" borderId="33" xfId="0" applyFont="1" applyFill="1" applyBorder="1" applyAlignment="1" applyProtection="1">
      <protection locked="0"/>
    </xf>
    <xf numFmtId="0" fontId="55" fillId="2" borderId="27" xfId="1" applyFont="1" applyFill="1" applyBorder="1" applyAlignment="1" applyProtection="1">
      <alignment horizontal="left" vertical="center" indent="1"/>
      <protection locked="0"/>
    </xf>
    <xf numFmtId="0" fontId="55" fillId="2" borderId="33" xfId="1" applyFont="1" applyFill="1" applyBorder="1" applyAlignment="1" applyProtection="1">
      <alignment horizontal="left" vertical="center" indent="1"/>
      <protection locked="0"/>
    </xf>
    <xf numFmtId="0" fontId="11" fillId="5" borderId="32" xfId="0" applyFont="1" applyFill="1" applyBorder="1" applyAlignment="1" applyProtection="1">
      <alignment horizontal="center" vertical="center"/>
      <protection locked="0"/>
    </xf>
    <xf numFmtId="0" fontId="11" fillId="5" borderId="33" xfId="0" applyFont="1" applyFill="1" applyBorder="1" applyAlignment="1" applyProtection="1">
      <alignment horizontal="center" vertical="center"/>
      <protection locked="0"/>
    </xf>
    <xf numFmtId="0" fontId="49" fillId="0" borderId="40" xfId="0" applyNumberFormat="1" applyFont="1" applyFill="1" applyBorder="1" applyAlignment="1" applyProtection="1">
      <alignment horizontal="center" vertical="center"/>
    </xf>
    <xf numFmtId="0" fontId="49" fillId="0" borderId="0" xfId="0" applyNumberFormat="1" applyFont="1" applyFill="1" applyBorder="1" applyAlignment="1" applyProtection="1">
      <alignment horizontal="center" vertical="center"/>
    </xf>
    <xf numFmtId="0" fontId="49" fillId="0" borderId="41" xfId="0" applyNumberFormat="1" applyFont="1" applyFill="1" applyBorder="1" applyAlignment="1" applyProtection="1">
      <alignment horizontal="center" vertical="center"/>
    </xf>
    <xf numFmtId="0" fontId="49" fillId="8" borderId="40" xfId="0" applyNumberFormat="1" applyFont="1" applyFill="1" applyBorder="1" applyAlignment="1" applyProtection="1">
      <alignment horizontal="center" vertical="center"/>
    </xf>
    <xf numFmtId="0" fontId="49" fillId="8" borderId="0" xfId="0" applyNumberFormat="1" applyFont="1" applyFill="1" applyBorder="1" applyAlignment="1" applyProtection="1">
      <alignment horizontal="center" vertical="center"/>
    </xf>
    <xf numFmtId="0" fontId="49" fillId="8" borderId="41" xfId="0" applyNumberFormat="1" applyFont="1" applyFill="1" applyBorder="1" applyAlignment="1" applyProtection="1">
      <alignment horizontal="center" vertical="center"/>
    </xf>
    <xf numFmtId="0" fontId="20" fillId="0" borderId="32" xfId="0" applyFont="1" applyBorder="1" applyAlignment="1" applyProtection="1">
      <alignment horizontal="left" vertical="top"/>
      <protection locked="0"/>
    </xf>
    <xf numFmtId="0" fontId="40" fillId="0" borderId="27" xfId="0" applyFont="1" applyBorder="1" applyAlignment="1" applyProtection="1">
      <alignment vertical="top"/>
      <protection locked="0"/>
    </xf>
    <xf numFmtId="0" fontId="40" fillId="0" borderId="33" xfId="0" applyFont="1" applyBorder="1" applyAlignment="1" applyProtection="1">
      <alignment vertical="top"/>
      <protection locked="0"/>
    </xf>
    <xf numFmtId="0" fontId="41" fillId="6" borderId="20" xfId="0" applyFont="1" applyFill="1" applyBorder="1" applyAlignment="1" applyProtection="1">
      <alignment horizontal="left" wrapText="1" indent="3"/>
    </xf>
    <xf numFmtId="0" fontId="42" fillId="6" borderId="21" xfId="0" applyFont="1" applyFill="1" applyBorder="1" applyAlignment="1" applyProtection="1">
      <alignment horizontal="left" indent="3"/>
    </xf>
    <xf numFmtId="0" fontId="42" fillId="6" borderId="22" xfId="0" applyFont="1" applyFill="1" applyBorder="1" applyAlignment="1" applyProtection="1">
      <alignment horizontal="left" indent="3"/>
    </xf>
    <xf numFmtId="0" fontId="43" fillId="6" borderId="21" xfId="0" applyFont="1" applyFill="1" applyBorder="1" applyAlignment="1" applyProtection="1">
      <alignment horizontal="center" vertical="center" wrapText="1"/>
    </xf>
    <xf numFmtId="0" fontId="43" fillId="6" borderId="22" xfId="0" applyFont="1" applyFill="1" applyBorder="1" applyAlignment="1" applyProtection="1">
      <alignment horizontal="center" vertical="center" wrapText="1"/>
    </xf>
    <xf numFmtId="0" fontId="46" fillId="0" borderId="36" xfId="0" applyFont="1" applyBorder="1" applyAlignment="1" applyProtection="1">
      <alignment horizontal="center" vertical="center"/>
    </xf>
    <xf numFmtId="0" fontId="46" fillId="0" borderId="2" xfId="0" applyFont="1" applyBorder="1" applyAlignment="1" applyProtection="1">
      <alignment horizontal="center" vertical="center"/>
    </xf>
    <xf numFmtId="0" fontId="46" fillId="0" borderId="37" xfId="0" applyFont="1" applyBorder="1" applyAlignment="1" applyProtection="1">
      <alignment horizontal="center" vertical="center"/>
    </xf>
    <xf numFmtId="1" fontId="49" fillId="8" borderId="40" xfId="0" applyNumberFormat="1" applyFont="1" applyFill="1" applyBorder="1" applyAlignment="1" applyProtection="1">
      <alignment horizontal="center" vertical="center"/>
    </xf>
    <xf numFmtId="1" fontId="49" fillId="8" borderId="0" xfId="0" applyNumberFormat="1" applyFont="1" applyFill="1" applyBorder="1" applyAlignment="1" applyProtection="1">
      <alignment horizontal="center" vertical="center"/>
    </xf>
    <xf numFmtId="1" fontId="49" fillId="8" borderId="41" xfId="0" applyNumberFormat="1" applyFont="1" applyFill="1" applyBorder="1" applyAlignment="1" applyProtection="1">
      <alignment horizontal="center" vertical="center"/>
    </xf>
    <xf numFmtId="0" fontId="2" fillId="0" borderId="17" xfId="0" applyFont="1" applyBorder="1" applyAlignment="1" applyProtection="1">
      <alignment vertical="center" wrapText="1"/>
      <protection locked="0"/>
    </xf>
    <xf numFmtId="0" fontId="11" fillId="0" borderId="30" xfId="1" applyFont="1" applyFill="1" applyBorder="1" applyAlignment="1" applyProtection="1">
      <alignment vertical="center" wrapText="1"/>
      <protection locked="0"/>
    </xf>
    <xf numFmtId="0" fontId="11" fillId="0" borderId="31" xfId="1" applyFont="1" applyFill="1" applyBorder="1" applyAlignment="1" applyProtection="1">
      <alignment vertical="center" wrapText="1"/>
      <protection locked="0"/>
    </xf>
    <xf numFmtId="0" fontId="34" fillId="0" borderId="6" xfId="0" applyFont="1" applyFill="1" applyBorder="1" applyAlignment="1" applyProtection="1">
      <alignment horizontal="center" vertical="center" wrapText="1"/>
      <protection locked="0"/>
    </xf>
    <xf numFmtId="0" fontId="2" fillId="0" borderId="7" xfId="0" applyFont="1" applyBorder="1" applyAlignment="1" applyProtection="1">
      <protection locked="0"/>
    </xf>
    <xf numFmtId="0" fontId="2" fillId="0" borderId="19" xfId="0" applyFont="1" applyBorder="1" applyAlignment="1" applyProtection="1">
      <protection locked="0"/>
    </xf>
    <xf numFmtId="0" fontId="11" fillId="5" borderId="20" xfId="0" applyFont="1" applyFill="1" applyBorder="1" applyAlignment="1" applyProtection="1">
      <alignment horizontal="center" vertical="center" wrapText="1"/>
      <protection locked="0"/>
    </xf>
    <xf numFmtId="0" fontId="2" fillId="5" borderId="21" xfId="0" applyFont="1" applyFill="1" applyBorder="1" applyAlignment="1" applyProtection="1">
      <protection locked="0"/>
    </xf>
    <xf numFmtId="0" fontId="2" fillId="5" borderId="22" xfId="0" applyFont="1" applyFill="1" applyBorder="1" applyAlignment="1" applyProtection="1">
      <protection locked="0"/>
    </xf>
    <xf numFmtId="0" fontId="11" fillId="0" borderId="27" xfId="0" applyFont="1" applyFill="1" applyBorder="1" applyAlignment="1" applyProtection="1">
      <alignment horizontal="center" vertical="center"/>
      <protection locked="0"/>
    </xf>
    <xf numFmtId="0" fontId="0" fillId="0" borderId="27" xfId="0" applyBorder="1" applyAlignment="1" applyProtection="1">
      <protection locked="0"/>
    </xf>
    <xf numFmtId="0" fontId="36" fillId="0" borderId="2" xfId="0" applyFont="1" applyFill="1" applyBorder="1" applyAlignment="1" applyProtection="1">
      <alignment horizontal="left" vertical="top"/>
      <protection locked="0"/>
    </xf>
    <xf numFmtId="0" fontId="11" fillId="0" borderId="2" xfId="0" applyFont="1" applyFill="1" applyBorder="1" applyAlignment="1" applyProtection="1">
      <alignment horizontal="left"/>
      <protection locked="0"/>
    </xf>
    <xf numFmtId="0" fontId="37" fillId="2" borderId="4" xfId="0" applyFont="1" applyFill="1" applyBorder="1" applyAlignment="1" applyProtection="1">
      <alignment horizontal="left" vertical="center"/>
      <protection locked="0"/>
    </xf>
    <xf numFmtId="0" fontId="38" fillId="2" borderId="0" xfId="0" applyFont="1" applyFill="1" applyAlignment="1" applyProtection="1">
      <alignment horizontal="left"/>
      <protection locked="0"/>
    </xf>
    <xf numFmtId="0" fontId="38" fillId="2" borderId="5" xfId="0" applyFont="1" applyFill="1" applyBorder="1" applyAlignment="1" applyProtection="1">
      <alignment horizontal="left"/>
      <protection locked="0"/>
    </xf>
    <xf numFmtId="0" fontId="11" fillId="0" borderId="25" xfId="0" applyFont="1" applyBorder="1" applyAlignment="1" applyProtection="1">
      <alignment horizontal="left" vertical="top" wrapText="1"/>
      <protection locked="0"/>
    </xf>
    <xf numFmtId="0" fontId="11" fillId="0" borderId="17" xfId="0" applyFont="1" applyBorder="1" applyAlignment="1" applyProtection="1">
      <alignment horizontal="left" vertical="top" wrapText="1"/>
      <protection locked="0"/>
    </xf>
    <xf numFmtId="0" fontId="11" fillId="0" borderId="26" xfId="0" applyFont="1" applyBorder="1" applyAlignment="1" applyProtection="1">
      <alignment horizontal="left" vertical="top" wrapText="1"/>
      <protection locked="0"/>
    </xf>
    <xf numFmtId="0" fontId="1"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0" fontId="6" fillId="2" borderId="4" xfId="0" applyFont="1" applyFill="1" applyBorder="1" applyAlignment="1" applyProtection="1">
      <alignment horizontal="center" vertical="center"/>
      <protection locked="0"/>
    </xf>
    <xf numFmtId="0" fontId="7" fillId="2" borderId="0"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9" fillId="3" borderId="6" xfId="1" applyFont="1" applyFill="1" applyBorder="1" applyAlignment="1" applyProtection="1">
      <alignment horizontal="left" vertical="top"/>
      <protection locked="0"/>
    </xf>
    <xf numFmtId="0" fontId="9" fillId="3" borderId="7" xfId="1" applyFont="1" applyFill="1" applyBorder="1" applyAlignment="1" applyProtection="1">
      <alignment horizontal="left" vertical="top"/>
      <protection locked="0"/>
    </xf>
    <xf numFmtId="0" fontId="9" fillId="3" borderId="8" xfId="1" applyFont="1" applyFill="1" applyBorder="1" applyAlignment="1" applyProtection="1">
      <alignment horizontal="left" vertical="top"/>
      <protection locked="0"/>
    </xf>
    <xf numFmtId="0" fontId="14" fillId="0" borderId="11" xfId="0" applyFont="1" applyBorder="1" applyAlignment="1" applyProtection="1">
      <alignment horizontal="left"/>
      <protection locked="0"/>
    </xf>
    <xf numFmtId="0" fontId="14" fillId="0" borderId="12" xfId="0" applyFont="1" applyBorder="1" applyAlignment="1" applyProtection="1">
      <alignment horizontal="left"/>
      <protection locked="0"/>
    </xf>
    <xf numFmtId="0" fontId="14" fillId="0" borderId="13" xfId="0" applyFont="1" applyBorder="1" applyAlignment="1" applyProtection="1">
      <alignment horizontal="left"/>
      <protection locked="0"/>
    </xf>
    <xf numFmtId="0" fontId="16" fillId="0" borderId="16" xfId="0" applyFont="1" applyBorder="1" applyAlignment="1" applyProtection="1">
      <alignment horizontal="left"/>
      <protection locked="0"/>
    </xf>
    <xf numFmtId="0" fontId="16" fillId="0" borderId="17" xfId="0" applyFont="1" applyBorder="1" applyAlignment="1" applyProtection="1">
      <alignment horizontal="left"/>
      <protection locked="0"/>
    </xf>
    <xf numFmtId="0" fontId="12" fillId="3" borderId="17" xfId="1" applyFont="1" applyFill="1" applyBorder="1" applyAlignment="1" applyProtection="1">
      <alignment horizontal="left"/>
      <protection locked="0"/>
    </xf>
    <xf numFmtId="0" fontId="12" fillId="3" borderId="18" xfId="1" applyFont="1" applyFill="1" applyBorder="1" applyAlignment="1" applyProtection="1">
      <alignment horizontal="left"/>
      <protection locked="0"/>
    </xf>
    <xf numFmtId="0" fontId="28" fillId="0" borderId="4" xfId="0"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26" fillId="4" borderId="4" xfId="0" applyFont="1" applyFill="1" applyBorder="1" applyAlignment="1" applyProtection="1">
      <alignment horizontal="center" vertical="center" wrapText="1"/>
      <protection locked="0"/>
    </xf>
    <xf numFmtId="0" fontId="0" fillId="0" borderId="0" xfId="0" applyBorder="1" applyAlignment="1" applyProtection="1">
      <protection locked="0"/>
    </xf>
    <xf numFmtId="0" fontId="0" fillId="0" borderId="5" xfId="0" applyBorder="1" applyAlignment="1" applyProtection="1">
      <protection locked="0"/>
    </xf>
    <xf numFmtId="0" fontId="30" fillId="2" borderId="4" xfId="0" applyFont="1" applyFill="1" applyBorder="1" applyAlignment="1" applyProtection="1">
      <alignment horizontal="left" vertical="center"/>
      <protection locked="0"/>
    </xf>
    <xf numFmtId="0" fontId="24" fillId="2" borderId="0" xfId="0" applyFont="1" applyFill="1" applyAlignment="1" applyProtection="1">
      <alignment horizontal="left"/>
      <protection locked="0"/>
    </xf>
    <xf numFmtId="0" fontId="24" fillId="2" borderId="5" xfId="0" applyFont="1" applyFill="1" applyBorder="1" applyAlignment="1" applyProtection="1">
      <alignment horizontal="left"/>
      <protection locked="0"/>
    </xf>
    <xf numFmtId="0" fontId="2" fillId="0" borderId="23" xfId="1" applyFont="1" applyFill="1" applyBorder="1" applyAlignment="1" applyProtection="1">
      <alignment horizontal="left" vertical="center" wrapText="1"/>
      <protection locked="0"/>
    </xf>
    <xf numFmtId="0" fontId="2" fillId="0" borderId="12" xfId="1" applyFont="1" applyFill="1" applyBorder="1" applyAlignment="1" applyProtection="1">
      <alignment horizontal="left" vertical="center" wrapText="1"/>
      <protection locked="0"/>
    </xf>
    <xf numFmtId="0" fontId="2" fillId="0" borderId="24" xfId="1" applyFont="1" applyFill="1" applyBorder="1" applyAlignment="1" applyProtection="1">
      <alignment horizontal="left" vertical="center" wrapText="1"/>
      <protection locked="0"/>
    </xf>
    <xf numFmtId="0" fontId="2" fillId="0" borderId="25" xfId="1" applyFont="1" applyFill="1" applyBorder="1" applyAlignment="1" applyProtection="1">
      <alignment horizontal="left" vertical="center" wrapText="1"/>
      <protection locked="0"/>
    </xf>
    <xf numFmtId="0" fontId="2" fillId="0" borderId="17" xfId="1" applyFont="1" applyFill="1" applyBorder="1" applyAlignment="1" applyProtection="1">
      <alignment horizontal="left" vertical="center" wrapText="1"/>
      <protection locked="0"/>
    </xf>
    <xf numFmtId="0" fontId="2" fillId="0" borderId="26" xfId="1" applyFont="1" applyFill="1" applyBorder="1" applyAlignment="1" applyProtection="1">
      <alignment horizontal="left" vertical="center" wrapText="1"/>
      <protection locked="0"/>
    </xf>
    <xf numFmtId="0" fontId="17" fillId="0" borderId="6" xfId="0" applyFont="1" applyBorder="1" applyAlignment="1" applyProtection="1">
      <alignment horizontal="left"/>
      <protection locked="0"/>
    </xf>
    <xf numFmtId="0" fontId="17" fillId="0" borderId="7" xfId="0" applyFont="1" applyBorder="1" applyAlignment="1" applyProtection="1">
      <protection locked="0"/>
    </xf>
    <xf numFmtId="0" fontId="17" fillId="0" borderId="19" xfId="0" applyFont="1" applyBorder="1" applyAlignment="1" applyProtection="1">
      <protection locked="0"/>
    </xf>
    <xf numFmtId="0" fontId="20" fillId="0" borderId="4" xfId="0" applyFont="1" applyBorder="1" applyAlignment="1" applyProtection="1">
      <alignment horizontal="left" vertical="top"/>
      <protection locked="0"/>
    </xf>
    <xf numFmtId="0" fontId="20" fillId="0" borderId="0" xfId="0" applyFont="1" applyBorder="1" applyAlignment="1">
      <alignment vertical="top"/>
    </xf>
    <xf numFmtId="0" fontId="20" fillId="0" borderId="5" xfId="0" applyFont="1" applyBorder="1" applyAlignment="1">
      <alignment vertical="top"/>
    </xf>
    <xf numFmtId="0" fontId="17" fillId="0" borderId="4" xfId="0" applyFont="1" applyBorder="1" applyAlignment="1" applyProtection="1">
      <alignment horizontal="left" vertical="top"/>
      <protection locked="0"/>
    </xf>
    <xf numFmtId="0" fontId="17" fillId="0" borderId="0" xfId="0" applyFont="1" applyBorder="1" applyAlignment="1">
      <alignment vertical="top"/>
    </xf>
    <xf numFmtId="0" fontId="17" fillId="0" borderId="5" xfId="0" applyFont="1" applyBorder="1" applyAlignment="1">
      <alignment vertical="top"/>
    </xf>
    <xf numFmtId="0" fontId="20" fillId="3" borderId="20" xfId="1" applyFont="1" applyFill="1" applyBorder="1" applyAlignment="1" applyProtection="1">
      <alignment horizontal="left"/>
      <protection locked="0"/>
    </xf>
    <xf numFmtId="0" fontId="20" fillId="0" borderId="21" xfId="0" applyFont="1" applyBorder="1" applyAlignment="1"/>
    <xf numFmtId="0" fontId="20" fillId="0" borderId="22" xfId="0" applyFont="1" applyBorder="1" applyAlignment="1"/>
    <xf numFmtId="0" fontId="23" fillId="2" borderId="4" xfId="0" applyFont="1" applyFill="1" applyBorder="1" applyAlignment="1" applyProtection="1">
      <alignment horizontal="center" vertical="center"/>
      <protection locked="0"/>
    </xf>
    <xf numFmtId="0" fontId="24" fillId="2" borderId="0" xfId="0" applyFont="1" applyFill="1" applyAlignment="1" applyProtection="1">
      <alignment horizontal="center"/>
      <protection locked="0"/>
    </xf>
    <xf numFmtId="0" fontId="24" fillId="2" borderId="5" xfId="0" applyFont="1" applyFill="1" applyBorder="1" applyAlignment="1" applyProtection="1">
      <alignment horizontal="center"/>
      <protection locked="0"/>
    </xf>
    <xf numFmtId="0" fontId="25" fillId="0" borderId="4"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2" fillId="0" borderId="17" xfId="0" applyFont="1" applyBorder="1" applyAlignment="1" applyProtection="1">
      <alignment horizontal="left" vertical="top" wrapText="1"/>
      <protection locked="0"/>
    </xf>
    <xf numFmtId="0" fontId="2" fillId="0" borderId="17" xfId="0" applyFont="1" applyBorder="1" applyAlignment="1" applyProtection="1">
      <alignment horizontal="left" vertical="center" wrapText="1"/>
      <protection locked="0"/>
    </xf>
    <xf numFmtId="0" fontId="2" fillId="0" borderId="17" xfId="0" applyNumberFormat="1" applyFont="1" applyBorder="1" applyAlignment="1" applyProtection="1">
      <alignment vertical="center" wrapText="1"/>
      <protection locked="0"/>
    </xf>
    <xf numFmtId="0" fontId="2" fillId="0" borderId="26" xfId="0" applyNumberFormat="1" applyFont="1" applyBorder="1" applyAlignment="1" applyProtection="1">
      <alignmen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38100</xdr:colOff>
      <xdr:row>12</xdr:row>
      <xdr:rowOff>114300</xdr:rowOff>
    </xdr:from>
    <xdr:to>
      <xdr:col>12</xdr:col>
      <xdr:colOff>881996</xdr:colOff>
      <xdr:row>12</xdr:row>
      <xdr:rowOff>419100</xdr:rowOff>
    </xdr:to>
    <xdr:sp macro="" textlink="">
      <xdr:nvSpPr>
        <xdr:cNvPr id="2" name="TextBox 11"/>
        <xdr:cNvSpPr txBox="1">
          <a:spLocks noChangeArrowheads="1"/>
        </xdr:cNvSpPr>
      </xdr:nvSpPr>
      <xdr:spPr bwMode="auto">
        <a:xfrm>
          <a:off x="1314450" y="3600450"/>
          <a:ext cx="7197071" cy="304800"/>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100" b="1" i="0" u="sng" strike="noStrike" baseline="0">
              <a:solidFill>
                <a:srgbClr val="009900"/>
              </a:solidFill>
              <a:latin typeface="Arial"/>
              <a:cs typeface="Arial"/>
            </a:rPr>
            <a:t>MINIMUM POINT REQUIREMENTS FOR EACH SECTION:</a:t>
          </a:r>
        </a:p>
        <a:p>
          <a:pPr algn="ctr" rtl="0">
            <a:defRPr sz="1000"/>
          </a:pPr>
          <a:endParaRPr lang="en-US" sz="1100" b="1" i="0" u="sng" strike="noStrike">
            <a:solidFill>
              <a:srgbClr val="008080"/>
            </a:solidFill>
            <a:latin typeface="Arial"/>
            <a:cs typeface="Arial"/>
          </a:endParaRPr>
        </a:p>
        <a:p>
          <a:pPr algn="ctr" rtl="0">
            <a:defRPr sz="1000"/>
          </a:pPr>
          <a:endParaRPr lang="en-US" sz="800" b="0" i="0" strike="noStrike">
            <a:solidFill>
              <a:srgbClr val="000000"/>
            </a:solidFill>
            <a:latin typeface="Calibri"/>
          </a:endParaRPr>
        </a:p>
        <a:p>
          <a:pPr algn="ctr" rtl="0">
            <a:defRPr sz="1000"/>
          </a:pPr>
          <a:endParaRPr lang="en-US" sz="800" b="0" i="0" strike="noStrike">
            <a:solidFill>
              <a:srgbClr val="000000"/>
            </a:solidFill>
            <a:latin typeface="Calibri"/>
          </a:endParaRPr>
        </a:p>
      </xdr:txBody>
    </xdr:sp>
    <xdr:clientData/>
  </xdr:twoCellAnchor>
  <xdr:twoCellAnchor>
    <xdr:from>
      <xdr:col>4</xdr:col>
      <xdr:colOff>188594</xdr:colOff>
      <xdr:row>12</xdr:row>
      <xdr:rowOff>365760</xdr:rowOff>
    </xdr:from>
    <xdr:to>
      <xdr:col>6</xdr:col>
      <xdr:colOff>3594729</xdr:colOff>
      <xdr:row>12</xdr:row>
      <xdr:rowOff>1369837</xdr:rowOff>
    </xdr:to>
    <xdr:sp macro="" textlink="">
      <xdr:nvSpPr>
        <xdr:cNvPr id="3" name="TextBox 11"/>
        <xdr:cNvSpPr txBox="1">
          <a:spLocks noChangeArrowheads="1"/>
        </xdr:cNvSpPr>
      </xdr:nvSpPr>
      <xdr:spPr bwMode="auto">
        <a:xfrm>
          <a:off x="912494" y="3851910"/>
          <a:ext cx="3958585" cy="870727"/>
        </a:xfrm>
        <a:prstGeom prst="rect">
          <a:avLst/>
        </a:prstGeom>
        <a:noFill/>
        <a:ln w="9525">
          <a:noFill/>
          <a:miter lim="800000"/>
          <a:headEnd/>
          <a:tailEnd/>
        </a:ln>
      </xdr:spPr>
      <xdr:txBody>
        <a:bodyPr vertOverflow="clip" wrap="square" lIns="91440" tIns="45720" rIns="91440" bIns="45720" anchor="t" upright="1"/>
        <a:lstStyle/>
        <a:p>
          <a:pPr algn="l" rtl="0">
            <a:lnSpc>
              <a:spcPts val="900"/>
            </a:lnSpc>
            <a:defRPr sz="1000"/>
          </a:pPr>
          <a:r>
            <a:rPr lang="en-US" sz="1000" b="1" i="0" strike="noStrike">
              <a:solidFill>
                <a:srgbClr val="000000"/>
              </a:solidFill>
              <a:latin typeface="Arial"/>
              <a:cs typeface="Arial"/>
            </a:rPr>
            <a:t>Site Opportunities:</a:t>
          </a:r>
        </a:p>
        <a:p>
          <a:pPr algn="l" rtl="0">
            <a:lnSpc>
              <a:spcPts val="900"/>
            </a:lnSpc>
            <a:defRPr sz="1000"/>
          </a:pPr>
          <a:r>
            <a:rPr lang="en-US" sz="1000" b="1" i="0" strike="noStrike">
              <a:solidFill>
                <a:srgbClr val="000000"/>
              </a:solidFill>
              <a:latin typeface="Arial"/>
              <a:cs typeface="Arial"/>
            </a:rPr>
            <a:t>Water Opportunities:</a:t>
          </a:r>
        </a:p>
        <a:p>
          <a:pPr algn="l" rtl="0">
            <a:lnSpc>
              <a:spcPts val="1000"/>
            </a:lnSpc>
            <a:defRPr sz="1000"/>
          </a:pPr>
          <a:r>
            <a:rPr lang="en-US" sz="1000" b="1" i="0" strike="noStrike">
              <a:solidFill>
                <a:srgbClr val="000000"/>
              </a:solidFill>
              <a:latin typeface="Arial"/>
              <a:cs typeface="Arial"/>
            </a:rPr>
            <a:t>Building Envelope Opportunities:</a:t>
          </a:r>
        </a:p>
        <a:p>
          <a:pPr algn="l" rtl="0">
            <a:lnSpc>
              <a:spcPts val="900"/>
            </a:lnSpc>
            <a:defRPr sz="1000"/>
          </a:pPr>
          <a:r>
            <a:rPr lang="en-US" sz="1000" b="1" i="0" strike="noStrike">
              <a:solidFill>
                <a:srgbClr val="000000"/>
              </a:solidFill>
              <a:latin typeface="Arial"/>
              <a:cs typeface="Arial"/>
            </a:rPr>
            <a:t>Comfort Systems Opportunities:</a:t>
          </a:r>
        </a:p>
        <a:p>
          <a:pPr algn="l" rtl="0">
            <a:lnSpc>
              <a:spcPts val="1000"/>
            </a:lnSpc>
            <a:defRPr sz="1000"/>
          </a:pPr>
          <a:r>
            <a:rPr lang="en-US" sz="1000" b="1" i="0" strike="noStrike">
              <a:solidFill>
                <a:srgbClr val="000000"/>
              </a:solidFill>
              <a:latin typeface="Arial"/>
              <a:cs typeface="Arial"/>
            </a:rPr>
            <a:t>Appliances, Lighting &amp; Renewables:</a:t>
          </a:r>
          <a:endParaRPr lang="en-US" sz="1100" b="1" i="0" u="sng" strike="noStrike">
            <a:solidFill>
              <a:srgbClr val="008080"/>
            </a:solidFill>
            <a:latin typeface="Arial"/>
            <a:cs typeface="Arial"/>
          </a:endParaRPr>
        </a:p>
        <a:p>
          <a:pPr algn="l" rtl="0">
            <a:lnSpc>
              <a:spcPts val="1000"/>
            </a:lnSpc>
            <a:defRPr sz="1000"/>
          </a:pPr>
          <a:endParaRPr lang="en-US" sz="1100" b="1" i="0" u="sng" strike="noStrike">
            <a:solidFill>
              <a:srgbClr val="008080"/>
            </a:solidFill>
            <a:latin typeface="Arial"/>
            <a:cs typeface="Arial"/>
          </a:endParaRPr>
        </a:p>
        <a:p>
          <a:pPr algn="l" rtl="0">
            <a:lnSpc>
              <a:spcPts val="800"/>
            </a:lnSpc>
            <a:defRPr sz="1000"/>
          </a:pPr>
          <a:endParaRPr lang="en-US" sz="800" b="0" i="0" strike="noStrike">
            <a:solidFill>
              <a:srgbClr val="000000"/>
            </a:solidFill>
            <a:latin typeface="Calibri"/>
          </a:endParaRPr>
        </a:p>
        <a:p>
          <a:pPr algn="l" rtl="0">
            <a:lnSpc>
              <a:spcPts val="800"/>
            </a:lnSpc>
            <a:defRPr sz="1000"/>
          </a:pPr>
          <a:endParaRPr lang="en-US" sz="800" b="0" i="0" strike="noStrike">
            <a:solidFill>
              <a:srgbClr val="000000"/>
            </a:solidFill>
            <a:latin typeface="Calibri"/>
          </a:endParaRPr>
        </a:p>
      </xdr:txBody>
    </xdr:sp>
    <xdr:clientData/>
  </xdr:twoCellAnchor>
  <xdr:twoCellAnchor>
    <xdr:from>
      <xdr:col>11</xdr:col>
      <xdr:colOff>236220</xdr:colOff>
      <xdr:row>46</xdr:row>
      <xdr:rowOff>11431</xdr:rowOff>
    </xdr:from>
    <xdr:to>
      <xdr:col>12</xdr:col>
      <xdr:colOff>1440486</xdr:colOff>
      <xdr:row>48</xdr:row>
      <xdr:rowOff>456961</xdr:rowOff>
    </xdr:to>
    <xdr:sp macro="" textlink="">
      <xdr:nvSpPr>
        <xdr:cNvPr id="4" name="Text Box 1"/>
        <xdr:cNvSpPr txBox="1">
          <a:spLocks noChangeArrowheads="1"/>
        </xdr:cNvSpPr>
      </xdr:nvSpPr>
      <xdr:spPr bwMode="auto">
        <a:xfrm>
          <a:off x="6503670" y="16737331"/>
          <a:ext cx="2537766" cy="969405"/>
        </a:xfrm>
        <a:prstGeom prst="rect">
          <a:avLst/>
        </a:prstGeom>
        <a:solidFill>
          <a:srgbClr val="FFFFFF"/>
        </a:solidFill>
        <a:ln w="19050">
          <a:solidFill>
            <a:srgbClr val="000000"/>
          </a:solidFill>
          <a:miter lim="800000"/>
          <a:headEnd/>
          <a:tailEnd/>
        </a:ln>
      </xdr:spPr>
      <xdr:txBody>
        <a:bodyPr vertOverflow="clip" wrap="square" lIns="91440" tIns="18288" rIns="0" bIns="0" anchor="t" upright="1"/>
        <a:lstStyle/>
        <a:p>
          <a:pPr algn="l" rtl="0">
            <a:defRPr sz="1000"/>
          </a:pPr>
          <a:r>
            <a:rPr lang="en-US" sz="1000" b="1" i="0" strike="noStrike">
              <a:solidFill>
                <a:srgbClr val="008080"/>
              </a:solidFill>
              <a:latin typeface="Arial"/>
              <a:cs typeface="Arial"/>
            </a:rPr>
            <a:t>                   </a:t>
          </a:r>
          <a:r>
            <a:rPr lang="en-US" sz="1100" b="1" i="0" u="sng" strike="noStrike">
              <a:solidFill>
                <a:srgbClr val="008080"/>
              </a:solidFill>
              <a:latin typeface="Arial"/>
              <a:cs typeface="Arial"/>
            </a:rPr>
            <a:t>RATING SCALE</a:t>
          </a:r>
          <a:endParaRPr lang="en-US" sz="1000" b="1" i="0" u="sng" strike="noStrike">
            <a:solidFill>
              <a:srgbClr val="008080"/>
            </a:solidFill>
            <a:latin typeface="Arial"/>
            <a:cs typeface="Arial"/>
          </a:endParaRPr>
        </a:p>
        <a:p>
          <a:pPr algn="l" rtl="0">
            <a:defRPr sz="1000"/>
          </a:pPr>
          <a:r>
            <a:rPr lang="en-US" sz="1000" b="0" i="0" strike="noStrike">
              <a:solidFill>
                <a:srgbClr val="008080"/>
              </a:solidFill>
              <a:latin typeface="Arial"/>
              <a:cs typeface="Arial"/>
            </a:rPr>
            <a:t>          </a:t>
          </a:r>
          <a:r>
            <a:rPr lang="en-US" sz="800" b="0" i="0" strike="noStrike">
              <a:solidFill>
                <a:srgbClr val="008080"/>
              </a:solidFill>
              <a:latin typeface="Arial"/>
              <a:cs typeface="Arial"/>
            </a:rPr>
            <a:t> </a:t>
          </a:r>
          <a:endParaRPr lang="en-US" sz="1000" b="0" i="0" strike="noStrike">
            <a:solidFill>
              <a:srgbClr val="008080"/>
            </a:solidFill>
            <a:latin typeface="Arial"/>
            <a:cs typeface="Arial"/>
          </a:endParaRPr>
        </a:p>
        <a:p>
          <a:pPr algn="l" rtl="0">
            <a:defRPr sz="1000"/>
          </a:pPr>
          <a:r>
            <a:rPr lang="en-US" sz="1000" b="0" i="0" strike="noStrike">
              <a:solidFill>
                <a:srgbClr val="008080"/>
              </a:solidFill>
              <a:latin typeface="Arial"/>
              <a:cs typeface="Arial"/>
            </a:rPr>
            <a:t>   </a:t>
          </a:r>
          <a:r>
            <a:rPr lang="en-US" sz="1000" b="1" i="0" strike="noStrike">
              <a:solidFill>
                <a:srgbClr val="000000"/>
              </a:solidFill>
              <a:latin typeface="Arial"/>
              <a:cs typeface="Arial"/>
            </a:rPr>
            <a:t>75-150</a:t>
          </a:r>
          <a:r>
            <a:rPr lang="en-US" sz="1000" b="1" i="0" strike="noStrike" baseline="0">
              <a:solidFill>
                <a:srgbClr val="000000"/>
              </a:solidFill>
              <a:latin typeface="Arial"/>
              <a:cs typeface="Arial"/>
            </a:rPr>
            <a:t>  </a:t>
          </a:r>
          <a:r>
            <a:rPr lang="en-US" sz="1000" b="1" i="0" strike="noStrike">
              <a:solidFill>
                <a:srgbClr val="000000"/>
              </a:solidFill>
              <a:latin typeface="Arial"/>
              <a:cs typeface="Arial"/>
            </a:rPr>
            <a:t>points:   Certified</a:t>
          </a:r>
        </a:p>
        <a:p>
          <a:pPr algn="l" rtl="0">
            <a:defRPr sz="1000"/>
          </a:pPr>
          <a:r>
            <a:rPr lang="en-US" sz="1000" b="1" i="0" strike="noStrike">
              <a:solidFill>
                <a:srgbClr val="000000"/>
              </a:solidFill>
              <a:latin typeface="Arial"/>
              <a:cs typeface="Arial"/>
            </a:rPr>
            <a:t>   151</a:t>
          </a:r>
          <a:r>
            <a:rPr lang="en-US" sz="1000" b="1" i="0" strike="noStrike" baseline="0">
              <a:solidFill>
                <a:srgbClr val="000000"/>
              </a:solidFill>
              <a:latin typeface="Arial"/>
              <a:cs typeface="Arial"/>
            </a:rPr>
            <a:t> </a:t>
          </a:r>
          <a:r>
            <a:rPr lang="en-US" sz="1000" b="1" i="0" strike="noStrike">
              <a:solidFill>
                <a:srgbClr val="000000"/>
              </a:solidFill>
              <a:latin typeface="Arial"/>
              <a:cs typeface="Arial"/>
            </a:rPr>
            <a:t>- 215   points:   Silver certified</a:t>
          </a:r>
        </a:p>
        <a:p>
          <a:pPr algn="l" rtl="0">
            <a:defRPr sz="1000"/>
          </a:pPr>
          <a:r>
            <a:rPr lang="en-US" sz="1000" b="1" i="0" strike="noStrike">
              <a:solidFill>
                <a:srgbClr val="000000"/>
              </a:solidFill>
              <a:latin typeface="Arial"/>
              <a:cs typeface="Arial"/>
            </a:rPr>
            <a:t>   216 - 285   points:   Gold certified</a:t>
          </a:r>
        </a:p>
        <a:p>
          <a:pPr algn="l" rtl="0">
            <a:defRPr sz="1000"/>
          </a:pPr>
          <a:r>
            <a:rPr lang="en-US" sz="1000" b="1" i="0" strike="noStrike">
              <a:solidFill>
                <a:srgbClr val="000000"/>
              </a:solidFill>
              <a:latin typeface="Arial"/>
              <a:cs typeface="Arial"/>
            </a:rPr>
            <a:t>   286+</a:t>
          </a:r>
          <a:r>
            <a:rPr lang="en-US" sz="1000" b="1" i="0" strike="noStrike">
              <a:solidFill>
                <a:srgbClr val="000000"/>
              </a:solidFill>
              <a:latin typeface="Courier"/>
            </a:rPr>
            <a:t>    </a:t>
          </a:r>
          <a:r>
            <a:rPr lang="en-US" sz="1000" b="1" i="0" strike="noStrike">
              <a:solidFill>
                <a:srgbClr val="000000"/>
              </a:solidFill>
              <a:latin typeface="Arial"/>
              <a:cs typeface="Arial"/>
            </a:rPr>
            <a:t>points:   Platinum certified</a:t>
          </a:r>
        </a:p>
      </xdr:txBody>
    </xdr:sp>
    <xdr:clientData/>
  </xdr:twoCellAnchor>
  <xdr:twoCellAnchor>
    <xdr:from>
      <xdr:col>7</xdr:col>
      <xdr:colOff>7620</xdr:colOff>
      <xdr:row>12</xdr:row>
      <xdr:rowOff>365760</xdr:rowOff>
    </xdr:from>
    <xdr:to>
      <xdr:col>12</xdr:col>
      <xdr:colOff>1438757</xdr:colOff>
      <xdr:row>12</xdr:row>
      <xdr:rowOff>1402080</xdr:rowOff>
    </xdr:to>
    <xdr:sp macro="" textlink="">
      <xdr:nvSpPr>
        <xdr:cNvPr id="5" name="TextBox 11"/>
        <xdr:cNvSpPr txBox="1">
          <a:spLocks noChangeArrowheads="1"/>
        </xdr:cNvSpPr>
      </xdr:nvSpPr>
      <xdr:spPr bwMode="auto">
        <a:xfrm>
          <a:off x="4932045" y="3851910"/>
          <a:ext cx="4107662" cy="87439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000" b="1" i="0" strike="noStrike">
              <a:solidFill>
                <a:srgbClr val="000000"/>
              </a:solidFill>
              <a:latin typeface="Arial"/>
              <a:cs typeface="Arial"/>
            </a:rPr>
            <a:t>Indoor Air Quality Opportunities:</a:t>
          </a:r>
        </a:p>
        <a:p>
          <a:pPr algn="l" rtl="0">
            <a:defRPr sz="1000"/>
          </a:pPr>
          <a:r>
            <a:rPr lang="en-US" sz="1000" b="1" i="0" strike="noStrike">
              <a:solidFill>
                <a:srgbClr val="000000"/>
              </a:solidFill>
              <a:latin typeface="Arial"/>
              <a:cs typeface="Arial"/>
            </a:rPr>
            <a:t>Materials Opportunities:</a:t>
          </a:r>
        </a:p>
        <a:p>
          <a:pPr algn="l" rtl="0">
            <a:defRPr sz="1000"/>
          </a:pPr>
          <a:r>
            <a:rPr lang="en-US" sz="1000" b="1" i="0" strike="noStrike">
              <a:solidFill>
                <a:srgbClr val="000000"/>
              </a:solidFill>
              <a:latin typeface="Arial"/>
              <a:cs typeface="Arial"/>
            </a:rPr>
            <a:t>Bonus Opportunities:</a:t>
          </a:r>
        </a:p>
        <a:p>
          <a:pPr algn="l" rtl="0">
            <a:defRPr sz="1000"/>
          </a:pPr>
          <a:endParaRPr lang="en-US" sz="1100" b="1" i="0" u="sng" strike="noStrike">
            <a:solidFill>
              <a:srgbClr val="008080"/>
            </a:solidFill>
            <a:latin typeface="Arial"/>
            <a:cs typeface="Arial"/>
          </a:endParaRPr>
        </a:p>
        <a:p>
          <a:pPr algn="l" rtl="0">
            <a:defRPr sz="1000"/>
          </a:pPr>
          <a:endParaRPr lang="en-US" sz="800" b="0" i="0" strike="noStrike">
            <a:solidFill>
              <a:srgbClr val="000000"/>
            </a:solidFill>
            <a:latin typeface="Calibri"/>
          </a:endParaRPr>
        </a:p>
      </xdr:txBody>
    </xdr:sp>
    <xdr:clientData/>
  </xdr:twoCellAnchor>
  <xdr:twoCellAnchor>
    <xdr:from>
      <xdr:col>6</xdr:col>
      <xdr:colOff>2385061</xdr:colOff>
      <xdr:row>12</xdr:row>
      <xdr:rowOff>323850</xdr:rowOff>
    </xdr:from>
    <xdr:to>
      <xdr:col>6</xdr:col>
      <xdr:colOff>2935580</xdr:colOff>
      <xdr:row>12</xdr:row>
      <xdr:rowOff>1276350</xdr:rowOff>
    </xdr:to>
    <xdr:sp macro="" textlink="">
      <xdr:nvSpPr>
        <xdr:cNvPr id="6" name="TextBox 11"/>
        <xdr:cNvSpPr txBox="1">
          <a:spLocks noChangeArrowheads="1"/>
        </xdr:cNvSpPr>
      </xdr:nvSpPr>
      <xdr:spPr bwMode="auto">
        <a:xfrm>
          <a:off x="3661411" y="3810000"/>
          <a:ext cx="550519" cy="914400"/>
        </a:xfrm>
        <a:prstGeom prst="rect">
          <a:avLst/>
        </a:prstGeom>
        <a:noFill/>
        <a:ln w="9525">
          <a:noFill/>
          <a:miter lim="800000"/>
          <a:headEnd/>
          <a:tailEnd/>
        </a:ln>
      </xdr:spPr>
      <xdr:txBody>
        <a:bodyPr vertOverflow="clip" wrap="square" lIns="91440" tIns="45720" rIns="91440" bIns="45720" anchor="t" upright="1"/>
        <a:lstStyle/>
        <a:p>
          <a:pPr algn="r" rtl="0">
            <a:lnSpc>
              <a:spcPts val="900"/>
            </a:lnSpc>
            <a:defRPr sz="1000"/>
          </a:pPr>
          <a:r>
            <a:rPr lang="en-US" sz="900" b="1" i="0" strike="noStrike">
              <a:solidFill>
                <a:srgbClr val="000000"/>
              </a:solidFill>
              <a:latin typeface="Arial"/>
              <a:cs typeface="Arial"/>
            </a:rPr>
            <a:t>8</a:t>
          </a:r>
        </a:p>
        <a:p>
          <a:pPr algn="r" rtl="0">
            <a:lnSpc>
              <a:spcPts val="900"/>
            </a:lnSpc>
            <a:defRPr sz="1000"/>
          </a:pPr>
          <a:r>
            <a:rPr lang="en-US" sz="900" b="1" i="0" strike="noStrike">
              <a:solidFill>
                <a:srgbClr val="000000"/>
              </a:solidFill>
              <a:latin typeface="Arial"/>
              <a:cs typeface="Arial"/>
            </a:rPr>
            <a:t>6</a:t>
          </a:r>
        </a:p>
        <a:p>
          <a:pPr algn="r" rtl="0">
            <a:lnSpc>
              <a:spcPts val="900"/>
            </a:lnSpc>
            <a:defRPr sz="1000"/>
          </a:pPr>
          <a:r>
            <a:rPr lang="en-US" sz="900" b="1" i="0" strike="noStrike">
              <a:solidFill>
                <a:srgbClr val="000000"/>
              </a:solidFill>
              <a:latin typeface="Arial"/>
              <a:cs typeface="Arial"/>
            </a:rPr>
            <a:t>9</a:t>
          </a:r>
        </a:p>
        <a:p>
          <a:pPr algn="r" rtl="0">
            <a:lnSpc>
              <a:spcPts val="800"/>
            </a:lnSpc>
            <a:defRPr sz="1000"/>
          </a:pPr>
          <a:r>
            <a:rPr lang="en-US" sz="900" b="1" i="0" strike="noStrike">
              <a:solidFill>
                <a:srgbClr val="000000"/>
              </a:solidFill>
              <a:latin typeface="Arial"/>
              <a:cs typeface="Arial"/>
            </a:rPr>
            <a:t>10</a:t>
          </a:r>
        </a:p>
        <a:p>
          <a:pPr algn="r" rtl="0">
            <a:defRPr sz="1000"/>
          </a:pPr>
          <a:r>
            <a:rPr lang="en-US" sz="900" b="1" i="0" strike="noStrike">
              <a:solidFill>
                <a:srgbClr val="000000"/>
              </a:solidFill>
              <a:latin typeface="Arial"/>
              <a:cs typeface="Arial"/>
            </a:rPr>
            <a:t>3	</a:t>
          </a:r>
          <a:endParaRPr lang="en-US" sz="900" b="0" i="0" strike="noStrike">
            <a:solidFill>
              <a:srgbClr val="000000"/>
            </a:solidFill>
            <a:latin typeface="Calibri"/>
          </a:endParaRPr>
        </a:p>
        <a:p>
          <a:pPr algn="r" rtl="0">
            <a:lnSpc>
              <a:spcPts val="800"/>
            </a:lnSpc>
            <a:defRPr sz="1000"/>
          </a:pPr>
          <a:endParaRPr lang="en-US" sz="800" b="0" i="0" strike="noStrike">
            <a:solidFill>
              <a:srgbClr val="000000"/>
            </a:solidFill>
            <a:latin typeface="Calibri"/>
          </a:endParaRPr>
        </a:p>
      </xdr:txBody>
    </xdr:sp>
    <xdr:clientData/>
  </xdr:twoCellAnchor>
  <xdr:twoCellAnchor>
    <xdr:from>
      <xdr:col>11</xdr:col>
      <xdr:colOff>1287780</xdr:colOff>
      <xdr:row>12</xdr:row>
      <xdr:rowOff>365760</xdr:rowOff>
    </xdr:from>
    <xdr:to>
      <xdr:col>12</xdr:col>
      <xdr:colOff>361659</xdr:colOff>
      <xdr:row>12</xdr:row>
      <xdr:rowOff>1325880</xdr:rowOff>
    </xdr:to>
    <xdr:sp macro="" textlink="">
      <xdr:nvSpPr>
        <xdr:cNvPr id="7" name="TextBox 11"/>
        <xdr:cNvSpPr txBox="1">
          <a:spLocks noChangeArrowheads="1"/>
        </xdr:cNvSpPr>
      </xdr:nvSpPr>
      <xdr:spPr bwMode="auto">
        <a:xfrm>
          <a:off x="7555230" y="3851910"/>
          <a:ext cx="435954" cy="874395"/>
        </a:xfrm>
        <a:prstGeom prst="rect">
          <a:avLst/>
        </a:prstGeom>
        <a:noFill/>
        <a:ln w="9525">
          <a:noFill/>
          <a:miter lim="800000"/>
          <a:headEnd/>
          <a:tailEnd/>
        </a:ln>
      </xdr:spPr>
      <xdr:txBody>
        <a:bodyPr vertOverflow="clip" wrap="square" lIns="91440" tIns="45720" rIns="91440" bIns="45720" anchor="t" upright="1"/>
        <a:lstStyle/>
        <a:p>
          <a:pPr algn="r" rtl="0">
            <a:lnSpc>
              <a:spcPts val="1100"/>
            </a:lnSpc>
            <a:defRPr sz="1000"/>
          </a:pPr>
          <a:r>
            <a:rPr lang="en-US" sz="1000" b="1" i="0" strike="noStrike">
              <a:solidFill>
                <a:srgbClr val="000000"/>
              </a:solidFill>
              <a:latin typeface="Arial"/>
              <a:cs typeface="Arial"/>
            </a:rPr>
            <a:t>9</a:t>
          </a:r>
        </a:p>
        <a:p>
          <a:pPr algn="r" rtl="0">
            <a:lnSpc>
              <a:spcPts val="1100"/>
            </a:lnSpc>
            <a:defRPr sz="1000"/>
          </a:pPr>
          <a:r>
            <a:rPr lang="en-US" sz="1000" b="1" i="0" strike="noStrike">
              <a:solidFill>
                <a:srgbClr val="000000"/>
              </a:solidFill>
              <a:latin typeface="Arial"/>
              <a:cs typeface="Arial"/>
            </a:rPr>
            <a:t>15</a:t>
          </a:r>
        </a:p>
        <a:p>
          <a:pPr algn="r" rtl="0">
            <a:defRPr sz="1000"/>
          </a:pPr>
          <a:r>
            <a:rPr lang="en-US" sz="1000" b="1" i="0" strike="noStrike">
              <a:solidFill>
                <a:srgbClr val="000000"/>
              </a:solidFill>
              <a:latin typeface="Arial"/>
              <a:cs typeface="Arial"/>
            </a:rPr>
            <a:t>1</a:t>
          </a:r>
        </a:p>
        <a:p>
          <a:pPr algn="r" rtl="0">
            <a:defRPr sz="1000"/>
          </a:pPr>
          <a:endParaRPr lang="en-US" sz="800" b="0" i="0" strike="noStrike">
            <a:solidFill>
              <a:srgbClr val="000000"/>
            </a:solidFill>
            <a:latin typeface="Calibri"/>
          </a:endParaRPr>
        </a:p>
        <a:p>
          <a:pPr algn="r" rtl="0">
            <a:defRPr sz="1000"/>
          </a:pPr>
          <a:endParaRPr lang="en-US" sz="800" b="0" i="0" strike="noStrike">
            <a:solidFill>
              <a:srgbClr val="000000"/>
            </a:solidFill>
            <a:latin typeface="Calibri"/>
          </a:endParaRPr>
        </a:p>
      </xdr:txBody>
    </xdr:sp>
    <xdr:clientData/>
  </xdr:twoCellAnchor>
  <xdr:twoCellAnchor editAs="oneCell">
    <xdr:from>
      <xdr:col>11</xdr:col>
      <xdr:colOff>1038225</xdr:colOff>
      <xdr:row>0</xdr:row>
      <xdr:rowOff>142875</xdr:rowOff>
    </xdr:from>
    <xdr:to>
      <xdr:col>12</xdr:col>
      <xdr:colOff>609600</xdr:colOff>
      <xdr:row>1</xdr:row>
      <xdr:rowOff>247650</xdr:rowOff>
    </xdr:to>
    <xdr:pic>
      <xdr:nvPicPr>
        <xdr:cNvPr id="10"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5675" y="142875"/>
          <a:ext cx="933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53618</xdr:colOff>
      <xdr:row>0</xdr:row>
      <xdr:rowOff>161925</xdr:rowOff>
    </xdr:from>
    <xdr:to>
      <xdr:col>6</xdr:col>
      <xdr:colOff>373245</xdr:colOff>
      <xdr:row>1</xdr:row>
      <xdr:rowOff>280276</xdr:rowOff>
    </xdr:to>
    <xdr:pic>
      <xdr:nvPicPr>
        <xdr:cNvPr id="11"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0267" y="161925"/>
          <a:ext cx="869524" cy="776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invasive.org/species/weeds.cfm" TargetMode="External"/><Relationship Id="rId117" Type="http://schemas.openxmlformats.org/officeDocument/2006/relationships/hyperlink" Target="http://nccleantech.ncsu.edu/wp-content/uploads/Residential_Solar_Hot_Water-1.pdf" TargetMode="External"/><Relationship Id="rId21" Type="http://schemas.openxmlformats.org/officeDocument/2006/relationships/hyperlink" Target="http://www.bae.ncsu.edu/topic/raingarden/stormwater.htm" TargetMode="External"/><Relationship Id="rId42" Type="http://schemas.openxmlformats.org/officeDocument/2006/relationships/hyperlink" Target="https://www.progress-energy.com/carolinas/business/save-energy-money/residential-new-construction-program-for-builders.page" TargetMode="External"/><Relationship Id="rId47" Type="http://schemas.openxmlformats.org/officeDocument/2006/relationships/hyperlink" Target="http://www.buildingscience.com/documents/information-sheets/slab-edge-insulation" TargetMode="External"/><Relationship Id="rId63" Type="http://schemas.openxmlformats.org/officeDocument/2006/relationships/hyperlink" Target="http://web.ornl.gov/sci/roofs+walls/insulation/fact%20sheets/whole%20house%20ventilation%20systems.pdf" TargetMode="External"/><Relationship Id="rId68" Type="http://schemas.openxmlformats.org/officeDocument/2006/relationships/hyperlink" Target="http://www.wncgbc.org/images/pdfs/WeatherBarriers.pdf" TargetMode="External"/><Relationship Id="rId84" Type="http://schemas.openxmlformats.org/officeDocument/2006/relationships/hyperlink" Target="https://basc.pnnl.gov/information/air-balance" TargetMode="External"/><Relationship Id="rId89" Type="http://schemas.openxmlformats.org/officeDocument/2006/relationships/hyperlink" Target="https://www.energystar.gov/index.cfm?c=tax_credits.tx_definitions&amp;dts=ssps,mcs,seer,eer" TargetMode="External"/><Relationship Id="rId112" Type="http://schemas.openxmlformats.org/officeDocument/2006/relationships/hyperlink" Target="http://www.energystar.gov/index.cfm?c=rerh.rerh_index" TargetMode="External"/><Relationship Id="rId133" Type="http://schemas.openxmlformats.org/officeDocument/2006/relationships/hyperlink" Target="http://www.wncgbc.org/images/pdfs/GarageToHouseWall.pdf" TargetMode="External"/><Relationship Id="rId138" Type="http://schemas.openxmlformats.org/officeDocument/2006/relationships/hyperlink" Target="http://www.epa.gov/iaq/voc.html" TargetMode="External"/><Relationship Id="rId154" Type="http://schemas.openxmlformats.org/officeDocument/2006/relationships/hyperlink" Target="http://web.ornl.gov/sci/roofs+walls/facts/foundation/foundation.pdf" TargetMode="External"/><Relationship Id="rId159" Type="http://schemas.openxmlformats.org/officeDocument/2006/relationships/hyperlink" Target="http://www.wncgbc.org/26-articles/archived-articles/green-building-materials/212-choosing-green-materials" TargetMode="External"/><Relationship Id="rId175" Type="http://schemas.openxmlformats.org/officeDocument/2006/relationships/hyperlink" Target="http://portal.ncdenr.org/web/lr/publications" TargetMode="External"/><Relationship Id="rId170" Type="http://schemas.openxmlformats.org/officeDocument/2006/relationships/hyperlink" Target="http://www.ashevillenc.gov/Portals/0/city-documents/communitydevelopment/affordable_housing_programs/HUD%20Affordability%20Requirements%202015.pdf" TargetMode="External"/><Relationship Id="rId16" Type="http://schemas.openxmlformats.org/officeDocument/2006/relationships/hyperlink" Target="http://www.epa.gov/indoorairplus/pdfs/construction_specifications.pdf" TargetMode="External"/><Relationship Id="rId107" Type="http://schemas.openxmlformats.org/officeDocument/2006/relationships/hyperlink" Target="http://energy.gov/energysaver/articles/lighting-controls" TargetMode="External"/><Relationship Id="rId11" Type="http://schemas.openxmlformats.org/officeDocument/2006/relationships/hyperlink" Target="http://www.ncwildflower.org/invasives/list.htm" TargetMode="External"/><Relationship Id="rId32" Type="http://schemas.openxmlformats.org/officeDocument/2006/relationships/hyperlink" Target="http://www.bae.ncsu.edu/topic/raingarden/stormwater.htm" TargetMode="External"/><Relationship Id="rId37" Type="http://schemas.openxmlformats.org/officeDocument/2006/relationships/hyperlink" Target="http://www.arb.ca.gov/toxics/compwood/factsheet.pdf" TargetMode="External"/><Relationship Id="rId53" Type="http://schemas.openxmlformats.org/officeDocument/2006/relationships/hyperlink" Target="http://www.wncgreenbuilding.com/articles/full/plumb_green_with_graywater" TargetMode="External"/><Relationship Id="rId58" Type="http://schemas.openxmlformats.org/officeDocument/2006/relationships/hyperlink" Target="http://energy.gov/energysaver/articles/radiant-barriers" TargetMode="External"/><Relationship Id="rId74" Type="http://schemas.openxmlformats.org/officeDocument/2006/relationships/hyperlink" Target="https://www.energystar.gov/products/certified-products/detail/roof-products" TargetMode="External"/><Relationship Id="rId79" Type="http://schemas.openxmlformats.org/officeDocument/2006/relationships/hyperlink" Target="http://www.wncgbc.org/24-articles/archived-articles/energy-efficiency-building-science/146-checklist-a-primer-for-passive-solar" TargetMode="External"/><Relationship Id="rId102" Type="http://schemas.openxmlformats.org/officeDocument/2006/relationships/hyperlink" Target="http://www.epa.gov/watersense/docs/hw_distribution_guide.pdf" TargetMode="External"/><Relationship Id="rId123" Type="http://schemas.openxmlformats.org/officeDocument/2006/relationships/hyperlink" Target="http://www.epa.gov/iaq/co.html" TargetMode="External"/><Relationship Id="rId128" Type="http://schemas.openxmlformats.org/officeDocument/2006/relationships/hyperlink" Target="http://energy.gov/energysaver/articles/whole-house-ventilation" TargetMode="External"/><Relationship Id="rId144" Type="http://schemas.openxmlformats.org/officeDocument/2006/relationships/hyperlink" Target="http://www.biodiesel.org/using-biodiesel/finding-biodiesel" TargetMode="External"/><Relationship Id="rId149" Type="http://schemas.openxmlformats.org/officeDocument/2006/relationships/hyperlink" Target="http://www.epa.gov/indoorairplus/technical/moisture/1_2.html" TargetMode="External"/><Relationship Id="rId5" Type="http://schemas.openxmlformats.org/officeDocument/2006/relationships/hyperlink" Target="http://www.walkscore.com/" TargetMode="External"/><Relationship Id="rId90" Type="http://schemas.openxmlformats.org/officeDocument/2006/relationships/hyperlink" Target="http://aceee.org/topics/heating-ventilating-and-air-conditioning-hvac" TargetMode="External"/><Relationship Id="rId95" Type="http://schemas.openxmlformats.org/officeDocument/2006/relationships/hyperlink" Target="http://www.toolbase.org/PDF/DesignGuides/doe_airdistributionsystemdesign.pdf" TargetMode="External"/><Relationship Id="rId160" Type="http://schemas.openxmlformats.org/officeDocument/2006/relationships/hyperlink" Target="http://www.ncsu.edu/ncsu/design/cud/pubs_p/ptechsheets.htm" TargetMode="External"/><Relationship Id="rId165" Type="http://schemas.openxmlformats.org/officeDocument/2006/relationships/hyperlink" Target="http://homerecycling.sustainablesources.com/" TargetMode="External"/><Relationship Id="rId181" Type="http://schemas.openxmlformats.org/officeDocument/2006/relationships/printerSettings" Target="../printerSettings/printerSettings1.bin"/><Relationship Id="rId22" Type="http://schemas.openxmlformats.org/officeDocument/2006/relationships/hyperlink" Target="http://riverlink.org/learn/water-quality/waterrich/" TargetMode="External"/><Relationship Id="rId27" Type="http://schemas.openxmlformats.org/officeDocument/2006/relationships/hyperlink" Target="http://www.ncwildflower.org/natives/natives.htm" TargetMode="External"/><Relationship Id="rId43" Type="http://schemas.openxmlformats.org/officeDocument/2006/relationships/hyperlink" Target="http://energy.gov/energysaver/articles/blower-door-tests" TargetMode="External"/><Relationship Id="rId48" Type="http://schemas.openxmlformats.org/officeDocument/2006/relationships/hyperlink" Target="http://www.advancedenergy.org/portal/crawl_spaces/pdfs/Closed%20Crawl%20Spaces_An%20Introduction%20for%20the%20Southeast.pdf" TargetMode="External"/><Relationship Id="rId64" Type="http://schemas.openxmlformats.org/officeDocument/2006/relationships/hyperlink" Target="http://ncenergystar.org/energy-code" TargetMode="External"/><Relationship Id="rId69" Type="http://schemas.openxmlformats.org/officeDocument/2006/relationships/hyperlink" Target="http://www.epa.gov/watersense/outdoor/index.html" TargetMode="External"/><Relationship Id="rId113" Type="http://schemas.openxmlformats.org/officeDocument/2006/relationships/hyperlink" Target="http://www.energystar.gov/index.cfm?c=rerh.rerh_index" TargetMode="External"/><Relationship Id="rId118" Type="http://schemas.openxmlformats.org/officeDocument/2006/relationships/hyperlink" Target="http://nccleantech.ncsu.edu/wp-content/uploads/Tech_Solar_Technologies-1.pdf" TargetMode="External"/><Relationship Id="rId134" Type="http://schemas.openxmlformats.org/officeDocument/2006/relationships/hyperlink" Target="http://www.energyvanguard.com/blog-building-science-HERS-BPI/bid/56595/Don-t-Compromise-Get-a-Low-Level-Carbon-Monoxide-Monitor" TargetMode="External"/><Relationship Id="rId139" Type="http://schemas.openxmlformats.org/officeDocument/2006/relationships/hyperlink" Target="http://greenguard.org/en/indoorAirQuality/iaq_chemicals.aspx" TargetMode="External"/><Relationship Id="rId80" Type="http://schemas.openxmlformats.org/officeDocument/2006/relationships/hyperlink" Target="http://energy.gov/sites/prod/files/2014/01/f6/1_1g_ba_innov_ductsconditionedspace_011713.pdf" TargetMode="External"/><Relationship Id="rId85" Type="http://schemas.openxmlformats.org/officeDocument/2006/relationships/hyperlink" Target="http://www.buildingscience.com/documents/information-sheets/information-sheet-transfer-grilles-and-ducts" TargetMode="External"/><Relationship Id="rId150" Type="http://schemas.openxmlformats.org/officeDocument/2006/relationships/hyperlink" Target="http://www.crawlspaces.org/" TargetMode="External"/><Relationship Id="rId155" Type="http://schemas.openxmlformats.org/officeDocument/2006/relationships/hyperlink" Target="http://www.epa.gov/indoorairplus/technical/moisture/1_1.html" TargetMode="External"/><Relationship Id="rId171" Type="http://schemas.openxmlformats.org/officeDocument/2006/relationships/hyperlink" Target="https://www.buncombecounty.org/common/planning/WorkforceHousingApplication.pdf" TargetMode="External"/><Relationship Id="rId176" Type="http://schemas.openxmlformats.org/officeDocument/2006/relationships/hyperlink" Target="http://www.wncgbc.org/images/pdfs/WeatherBarriers.pdf" TargetMode="External"/><Relationship Id="rId12" Type="http://schemas.openxmlformats.org/officeDocument/2006/relationships/hyperlink" Target="http://www.energystar.gov/index.cfm?c=bldrs_lenders_raters.nh_v3_guidelines" TargetMode="External"/><Relationship Id="rId17" Type="http://schemas.openxmlformats.org/officeDocument/2006/relationships/hyperlink" Target="http://ecodes.biz/ecodes_support/free_resources/2012NorthCarolina/Energy/PDFs/Appendix%204%20-%20Additional%20Voluntary%20Criteria.pdf" TargetMode="External"/><Relationship Id="rId33" Type="http://schemas.openxmlformats.org/officeDocument/2006/relationships/hyperlink" Target="http://www.dornc.com/practitioner/individual/directives/renewableenergyguidelines.html" TargetMode="External"/><Relationship Id="rId38" Type="http://schemas.openxmlformats.org/officeDocument/2006/relationships/hyperlink" Target="http://www.arb.ca.gov/toxics/compwood/consumer_faq.pdf" TargetMode="External"/><Relationship Id="rId59" Type="http://schemas.openxmlformats.org/officeDocument/2006/relationships/hyperlink" Target="http://energy.gov/energysaver/articles/blower-door-tests" TargetMode="External"/><Relationship Id="rId103" Type="http://schemas.openxmlformats.org/officeDocument/2006/relationships/hyperlink" Target="http://www.consumerenergycenter.org/residential/appliances/ranges.html" TargetMode="External"/><Relationship Id="rId108" Type="http://schemas.openxmlformats.org/officeDocument/2006/relationships/hyperlink" Target="http://energy.gov/energysaver/articles/lighting-controls" TargetMode="External"/><Relationship Id="rId124" Type="http://schemas.openxmlformats.org/officeDocument/2006/relationships/hyperlink" Target="http://www.buildingscience.com/documents/information-sheets/air-barriers-airtight-drywall-approach" TargetMode="External"/><Relationship Id="rId129" Type="http://schemas.openxmlformats.org/officeDocument/2006/relationships/hyperlink" Target="http://www.epa.gov/iaq/is-imprv.html" TargetMode="External"/><Relationship Id="rId54" Type="http://schemas.openxmlformats.org/officeDocument/2006/relationships/hyperlink" Target="http://www.nrel.gov/docs/fy01osti/26449.pdf" TargetMode="External"/><Relationship Id="rId70" Type="http://schemas.openxmlformats.org/officeDocument/2006/relationships/hyperlink" Target="http://www.wncgbc.org/images/pdfs/CeilingVoids.pdf" TargetMode="External"/><Relationship Id="rId75" Type="http://schemas.openxmlformats.org/officeDocument/2006/relationships/hyperlink" Target="http://www.susdesign.com/overhang/" TargetMode="External"/><Relationship Id="rId91" Type="http://schemas.openxmlformats.org/officeDocument/2006/relationships/hyperlink" Target="http://apps1.eere.energy.gov/buildings/publications/pdfs/building_america/26459.pdf" TargetMode="External"/><Relationship Id="rId96" Type="http://schemas.openxmlformats.org/officeDocument/2006/relationships/hyperlink" Target="http://energy.gov/energysaver/articles/radiant-heating" TargetMode="External"/><Relationship Id="rId140" Type="http://schemas.openxmlformats.org/officeDocument/2006/relationships/hyperlink" Target="http://www.epa.gov/iaq/voc.html" TargetMode="External"/><Relationship Id="rId145" Type="http://schemas.openxmlformats.org/officeDocument/2006/relationships/hyperlink" Target="http://www.afdc.energy.gov/fuels/biodiesel_benefits.html" TargetMode="External"/><Relationship Id="rId161" Type="http://schemas.openxmlformats.org/officeDocument/2006/relationships/hyperlink" Target="http://www.ncsu.edu/ncsu/design/cud/quicklinks_ql/qlquicklinks.htm" TargetMode="External"/><Relationship Id="rId166" Type="http://schemas.openxmlformats.org/officeDocument/2006/relationships/hyperlink" Target="http://www.wncgbc.org/resources" TargetMode="External"/><Relationship Id="rId182" Type="http://schemas.openxmlformats.org/officeDocument/2006/relationships/drawing" Target="../drawings/drawing1.xml"/><Relationship Id="rId1" Type="http://schemas.openxmlformats.org/officeDocument/2006/relationships/hyperlink" Target="http://portal.ncdenr.org/web/lr/publications" TargetMode="External"/><Relationship Id="rId6" Type="http://schemas.openxmlformats.org/officeDocument/2006/relationships/hyperlink" Target="https://msc.fema.gov/portal" TargetMode="External"/><Relationship Id="rId23" Type="http://schemas.openxmlformats.org/officeDocument/2006/relationships/hyperlink" Target="mailto:%20http://www.seattle.gov/util/groups/public/@spu/@usm/documents/webcontent/spu01_006286.pdf" TargetMode="External"/><Relationship Id="rId28" Type="http://schemas.openxmlformats.org/officeDocument/2006/relationships/hyperlink" Target="http://www.garden.org/ediblelandscaping" TargetMode="External"/><Relationship Id="rId49" Type="http://schemas.openxmlformats.org/officeDocument/2006/relationships/hyperlink" Target="http://www.advancedenergy.org/portal/crawl_spaces/pdfs/Closed%20Crawl%20Spaces_Quick%20Reference.pdf" TargetMode="External"/><Relationship Id="rId114" Type="http://schemas.openxmlformats.org/officeDocument/2006/relationships/hyperlink" Target="http://www.energystar.gov/index.cfm?c=rerh.rerh_index" TargetMode="External"/><Relationship Id="rId119" Type="http://schemas.openxmlformats.org/officeDocument/2006/relationships/hyperlink" Target="http://nccleantech.ncsu.edu/wp-content/uploads/Residential_Solar_Hot_Water-1.pdf" TargetMode="External"/><Relationship Id="rId44" Type="http://schemas.openxmlformats.org/officeDocument/2006/relationships/hyperlink" Target="http://www.resnet.us/hers-index?" TargetMode="External"/><Relationship Id="rId60" Type="http://schemas.openxmlformats.org/officeDocument/2006/relationships/hyperlink" Target="http://www.nchh.org/Portals/0/Contents/Article0410.pdf" TargetMode="External"/><Relationship Id="rId65" Type="http://schemas.openxmlformats.org/officeDocument/2006/relationships/hyperlink" Target="http://www.nrel.gov/docs/fy03osti/26466.pdf" TargetMode="External"/><Relationship Id="rId81" Type="http://schemas.openxmlformats.org/officeDocument/2006/relationships/hyperlink" Target="http://www.nchh.org/Portals/0/Contents/Article0410.pdf" TargetMode="External"/><Relationship Id="rId86" Type="http://schemas.openxmlformats.org/officeDocument/2006/relationships/hyperlink" Target="http://www.nfrc.org/WindowRatings/" TargetMode="External"/><Relationship Id="rId130" Type="http://schemas.openxmlformats.org/officeDocument/2006/relationships/hyperlink" Target="http://www.nrel.gov/docs/fy03osti/26466.pdf" TargetMode="External"/><Relationship Id="rId135" Type="http://schemas.openxmlformats.org/officeDocument/2006/relationships/hyperlink" Target="http://www.epa.gov/radon/rrnc/basic_techniques_builder.html" TargetMode="External"/><Relationship Id="rId151" Type="http://schemas.openxmlformats.org/officeDocument/2006/relationships/hyperlink" Target="http://web.ornl.gov/sci/buildingsfoundations/handbook/section2-1.shtml" TargetMode="External"/><Relationship Id="rId156" Type="http://schemas.openxmlformats.org/officeDocument/2006/relationships/hyperlink" Target="http://www.greenbuildingadvisor.com/blogs/dept/musings/all-about-rainscreens" TargetMode="External"/><Relationship Id="rId177" Type="http://schemas.openxmlformats.org/officeDocument/2006/relationships/hyperlink" Target="http://clean-water.uwex.edu/pubs/pdf/erosion.pdf" TargetMode="External"/><Relationship Id="rId4" Type="http://schemas.openxmlformats.org/officeDocument/2006/relationships/hyperlink" Target="https://www.epa.gov/sites/production/files/2015-10/documents/construction_specification_rev_3_508.pdf" TargetMode="External"/><Relationship Id="rId9" Type="http://schemas.openxmlformats.org/officeDocument/2006/relationships/hyperlink" Target="http://www.ncwildflower.org/invasives/list.htm" TargetMode="External"/><Relationship Id="rId172" Type="http://schemas.openxmlformats.org/officeDocument/2006/relationships/hyperlink" Target="http://www.energystar.gov/index.cfm?c=rerh.rerh_index" TargetMode="External"/><Relationship Id="rId180" Type="http://schemas.openxmlformats.org/officeDocument/2006/relationships/hyperlink" Target="http://www.pluginnc.com/wp-content/uploads/2016/06/21-Electric-Vehicle-Ready-Homes.pdf" TargetMode="External"/><Relationship Id="rId13" Type="http://schemas.openxmlformats.org/officeDocument/2006/relationships/hyperlink" Target="http://clean-water.uwex.edu/pubs/pdf/erosion.pdf" TargetMode="External"/><Relationship Id="rId18" Type="http://schemas.openxmlformats.org/officeDocument/2006/relationships/hyperlink" Target="https://msc.fema.gov/portal" TargetMode="External"/><Relationship Id="rId39" Type="http://schemas.openxmlformats.org/officeDocument/2006/relationships/hyperlink" Target="http://www.allianceforwaterefficiency.org/MaP-main.aspx" TargetMode="External"/><Relationship Id="rId109" Type="http://schemas.openxmlformats.org/officeDocument/2006/relationships/hyperlink" Target="http://electronics.howstuffworks.com/everyday-tech/vampire-power.htm" TargetMode="External"/><Relationship Id="rId34" Type="http://schemas.openxmlformats.org/officeDocument/2006/relationships/hyperlink" Target="http://www.arb.ca.gov/toxics/compwood/factsheet.pdf" TargetMode="External"/><Relationship Id="rId50" Type="http://schemas.openxmlformats.org/officeDocument/2006/relationships/hyperlink" Target="http://web.ornl.gov/sci/roofs+walls/insulation/fact%20sheets/crawlspace%20insulation%20technology.pdf" TargetMode="External"/><Relationship Id="rId55" Type="http://schemas.openxmlformats.org/officeDocument/2006/relationships/hyperlink" Target="http://www.buildingscience.com/documents/insights/bsi-030-advanced-framing" TargetMode="External"/><Relationship Id="rId76" Type="http://schemas.openxmlformats.org/officeDocument/2006/relationships/hyperlink" Target="http://www.wncgbc.org/24-articles/archived-articles/energy-efficiency-building-science/146-checklist-a-primer-for-passive-solar" TargetMode="External"/><Relationship Id="rId97" Type="http://schemas.openxmlformats.org/officeDocument/2006/relationships/hyperlink" Target="http://energy.gov/energysaver/articles/ductless-mini-split-heat-pumps" TargetMode="External"/><Relationship Id="rId104" Type="http://schemas.openxmlformats.org/officeDocument/2006/relationships/hyperlink" Target="http://energy.gov/public-services/homes/saving-electricity/lighting" TargetMode="External"/><Relationship Id="rId120" Type="http://schemas.openxmlformats.org/officeDocument/2006/relationships/hyperlink" Target="http://nccleantech.ncsu.edu/wp-content/uploads/13coolng.pdf" TargetMode="External"/><Relationship Id="rId125" Type="http://schemas.openxmlformats.org/officeDocument/2006/relationships/hyperlink" Target="http://www.ehs.uci.edu/programs/ih/IEQinConstruction.html" TargetMode="External"/><Relationship Id="rId141" Type="http://schemas.openxmlformats.org/officeDocument/2006/relationships/hyperlink" Target="http://greenguard.org/en/indoorAirQuality/iaq_chemicals.aspx" TargetMode="External"/><Relationship Id="rId146" Type="http://schemas.openxmlformats.org/officeDocument/2006/relationships/hyperlink" Target="http://energy.gov/energysaver/articles/thermostats" TargetMode="External"/><Relationship Id="rId167" Type="http://schemas.openxmlformats.org/officeDocument/2006/relationships/hyperlink" Target="http://www.wncgbc.org/programs/green-built/checklist-program-documents" TargetMode="External"/><Relationship Id="rId7" Type="http://schemas.openxmlformats.org/officeDocument/2006/relationships/hyperlink" Target="http://www.energystar.gov/index.cfm?c=bldrs_lenders_raters.nh_v3_guidelines" TargetMode="External"/><Relationship Id="rId71" Type="http://schemas.openxmlformats.org/officeDocument/2006/relationships/hyperlink" Target="http://www.wncgbc.org/images/pdfs/Insulation.pdf" TargetMode="External"/><Relationship Id="rId92" Type="http://schemas.openxmlformats.org/officeDocument/2006/relationships/hyperlink" Target="http://www.toolbase.org/TechInventory/techDetails.aspx?ContentDetailID=754" TargetMode="External"/><Relationship Id="rId162" Type="http://schemas.openxmlformats.org/officeDocument/2006/relationships/hyperlink" Target="http://www.greenbuiltnc.org/" TargetMode="External"/><Relationship Id="rId183" Type="http://schemas.openxmlformats.org/officeDocument/2006/relationships/vmlDrawing" Target="../drawings/vmlDrawing1.vml"/><Relationship Id="rId2" Type="http://schemas.openxmlformats.org/officeDocument/2006/relationships/hyperlink" Target="https://www.epa.gov/sites/production/files/2014-08/documents/buildradonout.pdf" TargetMode="External"/><Relationship Id="rId29" Type="http://schemas.openxmlformats.org/officeDocument/2006/relationships/hyperlink" Target="../../../../../../Maggie/AppData/Local/Microsoft/Windows/Amy/Amy/AppData/Local/Temp/www.permaculture.org/nm/index.php/site/index/" TargetMode="External"/><Relationship Id="rId24" Type="http://schemas.openxmlformats.org/officeDocument/2006/relationships/hyperlink" Target="http://www.energystar.gov/index.cfm?c=bldrs_lenders_raters.nh_v3_guidelines" TargetMode="External"/><Relationship Id="rId40" Type="http://schemas.openxmlformats.org/officeDocument/2006/relationships/hyperlink" Target="http://www.energystar.gov/products/certified-products" TargetMode="External"/><Relationship Id="rId45" Type="http://schemas.openxmlformats.org/officeDocument/2006/relationships/hyperlink" Target="https://basc.pnnl.gov/resource-guides/slab-edge-insulation" TargetMode="External"/><Relationship Id="rId66" Type="http://schemas.openxmlformats.org/officeDocument/2006/relationships/hyperlink" Target="http://wncgbc.org/blog/amy-musser/big-kitchen-range-hoods-the-rules-have-changed-in-nc-but-theyre-still-a-terrible-idea/" TargetMode="External"/><Relationship Id="rId87" Type="http://schemas.openxmlformats.org/officeDocument/2006/relationships/hyperlink" Target="http://energy.gov/energysaver/articles/energy-efficient-windows" TargetMode="External"/><Relationship Id="rId110" Type="http://schemas.openxmlformats.org/officeDocument/2006/relationships/hyperlink" Target="http://www.embedded.com/design/connectivity/4431025/Home-automation-system-design--the-basics" TargetMode="External"/><Relationship Id="rId115" Type="http://schemas.openxmlformats.org/officeDocument/2006/relationships/hyperlink" Target="http://www.dsireusa.org/" TargetMode="External"/><Relationship Id="rId131" Type="http://schemas.openxmlformats.org/officeDocument/2006/relationships/hyperlink" Target="http://www.epa.gov/iaq/co.html" TargetMode="External"/><Relationship Id="rId136" Type="http://schemas.openxmlformats.org/officeDocument/2006/relationships/hyperlink" Target="http://www.epa.gov/radon/pdfs/buildradonout.pdf" TargetMode="External"/><Relationship Id="rId157" Type="http://schemas.openxmlformats.org/officeDocument/2006/relationships/hyperlink" Target="http://www.epa.gov/greenhomes/SmarterMaterialChoices.htm" TargetMode="External"/><Relationship Id="rId178" Type="http://schemas.openxmlformats.org/officeDocument/2006/relationships/hyperlink" Target="http://energy.gov/energysaver/energy-efficient-window-treatments" TargetMode="External"/><Relationship Id="rId61" Type="http://schemas.openxmlformats.org/officeDocument/2006/relationships/hyperlink" Target="http://www.extension.umn.edu/garden/landscaping/implement/protecting_trees.html" TargetMode="External"/><Relationship Id="rId82" Type="http://schemas.openxmlformats.org/officeDocument/2006/relationships/hyperlink" Target="http://apps1.eere.energy.gov/buildings/publications/pdfs/building_america/strategy_guide_air_distr.pdf" TargetMode="External"/><Relationship Id="rId152" Type="http://schemas.openxmlformats.org/officeDocument/2006/relationships/hyperlink" Target="http://www.ibacos.com/uploads/DOE_Foundation_Wall_Poster.pdf" TargetMode="External"/><Relationship Id="rId173" Type="http://schemas.openxmlformats.org/officeDocument/2006/relationships/hyperlink" Target="http://www.nrel.gov/docs/fy03osti/26466.pdf" TargetMode="External"/><Relationship Id="rId19" Type="http://schemas.openxmlformats.org/officeDocument/2006/relationships/hyperlink" Target="http://www.bae.ncsu.edu/stormwater/PublicationFiles/BMPs4LID.pdf" TargetMode="External"/><Relationship Id="rId14" Type="http://schemas.openxmlformats.org/officeDocument/2006/relationships/hyperlink" Target="http://www.epa.gov/radon/pdfs/buildradonout.pdf" TargetMode="External"/><Relationship Id="rId30" Type="http://schemas.openxmlformats.org/officeDocument/2006/relationships/hyperlink" Target="http://www.bae.ncsu.edu/topic/waterharvesting/index.html" TargetMode="External"/><Relationship Id="rId35" Type="http://schemas.openxmlformats.org/officeDocument/2006/relationships/hyperlink" Target="http://www.arb.ca.gov/toxics/compwood/consumer_faq.pdf" TargetMode="External"/><Relationship Id="rId56" Type="http://schemas.openxmlformats.org/officeDocument/2006/relationships/hyperlink" Target="http://energy.gov/sites/prod/files/2014/01/f6/1_1c_ba_innov_unventedconditionedattics_011713.pdf" TargetMode="External"/><Relationship Id="rId77" Type="http://schemas.openxmlformats.org/officeDocument/2006/relationships/hyperlink" Target="http://energy.gov/energysaver/articles/passive-solar-home-design" TargetMode="External"/><Relationship Id="rId100" Type="http://schemas.openxmlformats.org/officeDocument/2006/relationships/hyperlink" Target="http://energy.gov/energysaver/articles/selecting-new-water-heater" TargetMode="External"/><Relationship Id="rId105" Type="http://schemas.openxmlformats.org/officeDocument/2006/relationships/hyperlink" Target="http://apps1.eere.energy.gov/buildings/publications/pdfs/building_america/26459.pdf" TargetMode="External"/><Relationship Id="rId126" Type="http://schemas.openxmlformats.org/officeDocument/2006/relationships/hyperlink" Target="http://oikos.com/esb/31/airfilters.html" TargetMode="External"/><Relationship Id="rId147" Type="http://schemas.openxmlformats.org/officeDocument/2006/relationships/hyperlink" Target="https://www.wbdg.org/resources/cwmgmt.php" TargetMode="External"/><Relationship Id="rId168" Type="http://schemas.openxmlformats.org/officeDocument/2006/relationships/hyperlink" Target="http://wncgbc.org/blog/" TargetMode="External"/><Relationship Id="rId8" Type="http://schemas.openxmlformats.org/officeDocument/2006/relationships/hyperlink" Target="http://www.buildingscience.com/documents/information-sheets/information-sheet-sealed-combustion" TargetMode="External"/><Relationship Id="rId51" Type="http://schemas.openxmlformats.org/officeDocument/2006/relationships/hyperlink" Target="https://www.energystar.gov/ia/partners/bldrs_lenders_raters/downloads/Thermal_Enclosure_Factsheet.pdf?94d2-dda3" TargetMode="External"/><Relationship Id="rId72" Type="http://schemas.openxmlformats.org/officeDocument/2006/relationships/hyperlink" Target="http://www.wncgbc.org/images/pdfs/DroppedCeilings.pdf" TargetMode="External"/><Relationship Id="rId93" Type="http://schemas.openxmlformats.org/officeDocument/2006/relationships/hyperlink" Target="http://nccleantech.ncsu.edu/wp-content/uploads/13coolng.pdf" TargetMode="External"/><Relationship Id="rId98" Type="http://schemas.openxmlformats.org/officeDocument/2006/relationships/hyperlink" Target="https://www.energystar.gov/products/certified-products/detail/clothes_dryers" TargetMode="External"/><Relationship Id="rId121" Type="http://schemas.openxmlformats.org/officeDocument/2006/relationships/hyperlink" Target="http://www.epa.gov/burnwise/energyefficiency.html" TargetMode="External"/><Relationship Id="rId142" Type="http://schemas.openxmlformats.org/officeDocument/2006/relationships/hyperlink" Target="http://www.nrdc.org/enterprise/greeningadvisor/aq-low_voc.asp" TargetMode="External"/><Relationship Id="rId163" Type="http://schemas.openxmlformats.org/officeDocument/2006/relationships/hyperlink" Target="http://justeconomicswnc.org/" TargetMode="External"/><Relationship Id="rId184" Type="http://schemas.openxmlformats.org/officeDocument/2006/relationships/comments" Target="../comments1.xml"/><Relationship Id="rId3" Type="http://schemas.openxmlformats.org/officeDocument/2006/relationships/hyperlink" Target="http://www.ncradon.org/" TargetMode="External"/><Relationship Id="rId25" Type="http://schemas.openxmlformats.org/officeDocument/2006/relationships/hyperlink" Target="http://www.bae.ncsu.edu/greenroofs" TargetMode="External"/><Relationship Id="rId46" Type="http://schemas.openxmlformats.org/officeDocument/2006/relationships/hyperlink" Target="http://web.ornl.gov/sci/roofs+walls/insulation/fact%20sheets/slab%20insulation%20technology.pdf" TargetMode="External"/><Relationship Id="rId67" Type="http://schemas.openxmlformats.org/officeDocument/2006/relationships/hyperlink" Target="http://www.wncgbc.org/images/pdfs/GarageToHouseWall.pdf" TargetMode="External"/><Relationship Id="rId116" Type="http://schemas.openxmlformats.org/officeDocument/2006/relationships/hyperlink" Target="http://pvwatts.nrel.gov/" TargetMode="External"/><Relationship Id="rId137" Type="http://schemas.openxmlformats.org/officeDocument/2006/relationships/hyperlink" Target="http://www.carpet-rug.org/CRI-Testing-Programs/Green-Label-Plus.aspx" TargetMode="External"/><Relationship Id="rId158" Type="http://schemas.openxmlformats.org/officeDocument/2006/relationships/hyperlink" Target="http://greenhomeguide.com/" TargetMode="External"/><Relationship Id="rId20" Type="http://schemas.openxmlformats.org/officeDocument/2006/relationships/hyperlink" Target="http://portal.ncdenr.org/web/lr/publications" TargetMode="External"/><Relationship Id="rId41" Type="http://schemas.openxmlformats.org/officeDocument/2006/relationships/hyperlink" Target="http://www.energystar.gov/products/certified-products" TargetMode="External"/><Relationship Id="rId62" Type="http://schemas.openxmlformats.org/officeDocument/2006/relationships/hyperlink" Target="http://www.nrel.gov/docs/fy02osti/31318.pdf" TargetMode="External"/><Relationship Id="rId83" Type="http://schemas.openxmlformats.org/officeDocument/2006/relationships/hyperlink" Target="http://www.wncgbc.org/images/pdfs/DuctSealing.pdf" TargetMode="External"/><Relationship Id="rId88" Type="http://schemas.openxmlformats.org/officeDocument/2006/relationships/hyperlink" Target="https://www.energystar.gov/products/certified-products/detail/refrigerators" TargetMode="External"/><Relationship Id="rId111" Type="http://schemas.openxmlformats.org/officeDocument/2006/relationships/hyperlink" Target="http://www.greenbuildingadvisor.com/blogs/dept/musings/home-dashboards-help-reduce-energy-use" TargetMode="External"/><Relationship Id="rId132" Type="http://schemas.openxmlformats.org/officeDocument/2006/relationships/hyperlink" Target="http://ul.com/corporate/faq/industries/carbonmonoxide/" TargetMode="External"/><Relationship Id="rId153" Type="http://schemas.openxmlformats.org/officeDocument/2006/relationships/hyperlink" Target="http://www.epa.gov/indoorairplus/technical/moisture/roof_drip_edge.html" TargetMode="External"/><Relationship Id="rId174" Type="http://schemas.openxmlformats.org/officeDocument/2006/relationships/hyperlink" Target="http://buildingscience.com/documents/information-sheets/information-sheet-sealed-combustion" TargetMode="External"/><Relationship Id="rId179" Type="http://schemas.openxmlformats.org/officeDocument/2006/relationships/hyperlink" Target="https://basc.pnnl.gov/information/ecm-air-handler-fans" TargetMode="External"/><Relationship Id="rId15" Type="http://schemas.openxmlformats.org/officeDocument/2006/relationships/hyperlink" Target="http://ncradon.org/Find_a_Measurement_Provider.html" TargetMode="External"/><Relationship Id="rId36" Type="http://schemas.openxmlformats.org/officeDocument/2006/relationships/hyperlink" Target="http://www.ncwildflower.org/invasives/list.htm" TargetMode="External"/><Relationship Id="rId57" Type="http://schemas.openxmlformats.org/officeDocument/2006/relationships/hyperlink" Target="https://basc.pnnl.gov/resource-guides/unvented-attic-insulation" TargetMode="External"/><Relationship Id="rId106" Type="http://schemas.openxmlformats.org/officeDocument/2006/relationships/hyperlink" Target="http://www.wbdg.org/resources/daylighting.php" TargetMode="External"/><Relationship Id="rId127" Type="http://schemas.openxmlformats.org/officeDocument/2006/relationships/hyperlink" Target="../../../../../../Maggie/AppData/Local/Microsoft/Windows/Temporary%20Internet%20Files/Content.Outlook/D2XV9IZ2/2009ieccresidentialBECU.pdf" TargetMode="External"/><Relationship Id="rId10" Type="http://schemas.openxmlformats.org/officeDocument/2006/relationships/hyperlink" Target="http://www.epa.gov/watersense/index.html" TargetMode="External"/><Relationship Id="rId31" Type="http://schemas.openxmlformats.org/officeDocument/2006/relationships/hyperlink" Target="http://www.epa.gov/watersense/products/index.html" TargetMode="External"/><Relationship Id="rId52" Type="http://schemas.openxmlformats.org/officeDocument/2006/relationships/hyperlink" Target="https://www.energystar.gov/ia/partners/bldrs_lenders_raters/downloads/Thermal_Enclosure_Factsheet.pdf?94d2-dda3" TargetMode="External"/><Relationship Id="rId73" Type="http://schemas.openxmlformats.org/officeDocument/2006/relationships/hyperlink" Target="http://web.ornl.gov/sci/roofs+walls/insulation/fact%20sheets/attic%20floors.pdf" TargetMode="External"/><Relationship Id="rId78" Type="http://schemas.openxmlformats.org/officeDocument/2006/relationships/hyperlink" Target="http://energy.gov/energysaver/articles/passive-solar-home-design" TargetMode="External"/><Relationship Id="rId94" Type="http://schemas.openxmlformats.org/officeDocument/2006/relationships/hyperlink" Target="http://www.toolbase.org/PDF/DesignGuides/doe_airdistributionsystemdesign.pdf" TargetMode="External"/><Relationship Id="rId99" Type="http://schemas.openxmlformats.org/officeDocument/2006/relationships/hyperlink" Target="https://www.energystar.gov/ia/new_homes/features/WaterHtrs_062906.pdf" TargetMode="External"/><Relationship Id="rId101" Type="http://schemas.openxmlformats.org/officeDocument/2006/relationships/hyperlink" Target="http://www.geothermalgenius.org/blog/hot-water-with-a-residential-geothermal-heat-pump" TargetMode="External"/><Relationship Id="rId122" Type="http://schemas.openxmlformats.org/officeDocument/2006/relationships/hyperlink" Target="http://www.epa.gov/indoorairplus/" TargetMode="External"/><Relationship Id="rId143" Type="http://schemas.openxmlformats.org/officeDocument/2006/relationships/hyperlink" Target="http://www.nrdc.org/enterprise/greeningadvisor/aq-low_voc.asp" TargetMode="External"/><Relationship Id="rId148" Type="http://schemas.openxmlformats.org/officeDocument/2006/relationships/hyperlink" Target="http://www.epa.gov/region9/waste/solid/pdf/cd5.pdf" TargetMode="External"/><Relationship Id="rId164" Type="http://schemas.openxmlformats.org/officeDocument/2006/relationships/hyperlink" Target="https://www.wbdg.org/wbdg_approach.php" TargetMode="External"/><Relationship Id="rId169" Type="http://schemas.openxmlformats.org/officeDocument/2006/relationships/hyperlink" Target="http://www.energystar.gov/ia/partners/bldrs_lenders_raters/downloads/rev_8/HVAC%20Design%20Report%20v99_nohighlight%202015-06-26_clean_fillable_508.pdf?e507-1fb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511"/>
  <sheetViews>
    <sheetView tabSelected="1" view="pageBreakPreview" topLeftCell="A324" zoomScale="97" zoomScaleNormal="100" workbookViewId="0">
      <selection activeCell="AC333" sqref="AC333"/>
    </sheetView>
  </sheetViews>
  <sheetFormatPr defaultRowHeight="14.25"/>
  <cols>
    <col min="1" max="1" width="2.7109375" style="741" customWidth="1"/>
    <col min="2" max="2" width="3" style="4" customWidth="1"/>
    <col min="3" max="3" width="2.7109375" style="4" customWidth="1"/>
    <col min="4" max="4" width="2.7109375" style="139" customWidth="1"/>
    <col min="5" max="5" width="3" style="742" bestFit="1" customWidth="1"/>
    <col min="6" max="6" width="5.28515625" style="743" customWidth="1"/>
    <col min="7" max="7" width="54.7109375" style="744" customWidth="1"/>
    <col min="8" max="8" width="6.85546875" style="745" bestFit="1" customWidth="1"/>
    <col min="9" max="9" width="8.85546875" style="746" customWidth="1"/>
    <col min="10" max="10" width="4.42578125" style="747" customWidth="1"/>
    <col min="11" max="11" width="5.85546875" style="747" hidden="1" customWidth="1"/>
    <col min="12" max="12" width="20.42578125" style="747" customWidth="1"/>
    <col min="13" max="13" width="21.140625" style="748" customWidth="1"/>
    <col min="14" max="14" width="2.7109375" style="137" customWidth="1"/>
    <col min="15" max="15" width="9.140625" style="138"/>
    <col min="16" max="17" width="9.140625" style="137"/>
    <col min="18" max="18" width="7.7109375" style="137" customWidth="1"/>
    <col min="19" max="28" width="9.140625" style="137" hidden="1" customWidth="1"/>
    <col min="29" max="58" width="9.140625" style="137"/>
    <col min="59" max="256" width="9.140625" style="139"/>
    <col min="257" max="260" width="2.7109375" style="139" customWidth="1"/>
    <col min="261" max="261" width="3" style="139" bestFit="1" customWidth="1"/>
    <col min="262" max="262" width="5.28515625" style="139" customWidth="1"/>
    <col min="263" max="263" width="54.7109375" style="139" customWidth="1"/>
    <col min="264" max="264" width="6.85546875" style="139" bestFit="1" customWidth="1"/>
    <col min="265" max="265" width="8.85546875" style="139" customWidth="1"/>
    <col min="266" max="266" width="4.42578125" style="139" customWidth="1"/>
    <col min="267" max="267" width="0" style="139" hidden="1" customWidth="1"/>
    <col min="268" max="268" width="20.42578125" style="139" customWidth="1"/>
    <col min="269" max="269" width="21.140625" style="139" customWidth="1"/>
    <col min="270" max="270" width="2.7109375" style="139" customWidth="1"/>
    <col min="271" max="273" width="9.140625" style="139"/>
    <col min="274" max="274" width="7.7109375" style="139" customWidth="1"/>
    <col min="275" max="284" width="0" style="139" hidden="1" customWidth="1"/>
    <col min="285" max="512" width="9.140625" style="139"/>
    <col min="513" max="516" width="2.7109375" style="139" customWidth="1"/>
    <col min="517" max="517" width="3" style="139" bestFit="1" customWidth="1"/>
    <col min="518" max="518" width="5.28515625" style="139" customWidth="1"/>
    <col min="519" max="519" width="54.7109375" style="139" customWidth="1"/>
    <col min="520" max="520" width="6.85546875" style="139" bestFit="1" customWidth="1"/>
    <col min="521" max="521" width="8.85546875" style="139" customWidth="1"/>
    <col min="522" max="522" width="4.42578125" style="139" customWidth="1"/>
    <col min="523" max="523" width="0" style="139" hidden="1" customWidth="1"/>
    <col min="524" max="524" width="20.42578125" style="139" customWidth="1"/>
    <col min="525" max="525" width="21.140625" style="139" customWidth="1"/>
    <col min="526" max="526" width="2.7109375" style="139" customWidth="1"/>
    <col min="527" max="529" width="9.140625" style="139"/>
    <col min="530" max="530" width="7.7109375" style="139" customWidth="1"/>
    <col min="531" max="540" width="0" style="139" hidden="1" customWidth="1"/>
    <col min="541" max="768" width="9.140625" style="139"/>
    <col min="769" max="772" width="2.7109375" style="139" customWidth="1"/>
    <col min="773" max="773" width="3" style="139" bestFit="1" customWidth="1"/>
    <col min="774" max="774" width="5.28515625" style="139" customWidth="1"/>
    <col min="775" max="775" width="54.7109375" style="139" customWidth="1"/>
    <col min="776" max="776" width="6.85546875" style="139" bestFit="1" customWidth="1"/>
    <col min="777" max="777" width="8.85546875" style="139" customWidth="1"/>
    <col min="778" max="778" width="4.42578125" style="139" customWidth="1"/>
    <col min="779" max="779" width="0" style="139" hidden="1" customWidth="1"/>
    <col min="780" max="780" width="20.42578125" style="139" customWidth="1"/>
    <col min="781" max="781" width="21.140625" style="139" customWidth="1"/>
    <col min="782" max="782" width="2.7109375" style="139" customWidth="1"/>
    <col min="783" max="785" width="9.140625" style="139"/>
    <col min="786" max="786" width="7.7109375" style="139" customWidth="1"/>
    <col min="787" max="796" width="0" style="139" hidden="1" customWidth="1"/>
    <col min="797" max="1024" width="9.140625" style="139"/>
    <col min="1025" max="1028" width="2.7109375" style="139" customWidth="1"/>
    <col min="1029" max="1029" width="3" style="139" bestFit="1" customWidth="1"/>
    <col min="1030" max="1030" width="5.28515625" style="139" customWidth="1"/>
    <col min="1031" max="1031" width="54.7109375" style="139" customWidth="1"/>
    <col min="1032" max="1032" width="6.85546875" style="139" bestFit="1" customWidth="1"/>
    <col min="1033" max="1033" width="8.85546875" style="139" customWidth="1"/>
    <col min="1034" max="1034" width="4.42578125" style="139" customWidth="1"/>
    <col min="1035" max="1035" width="0" style="139" hidden="1" customWidth="1"/>
    <col min="1036" max="1036" width="20.42578125" style="139" customWidth="1"/>
    <col min="1037" max="1037" width="21.140625" style="139" customWidth="1"/>
    <col min="1038" max="1038" width="2.7109375" style="139" customWidth="1"/>
    <col min="1039" max="1041" width="9.140625" style="139"/>
    <col min="1042" max="1042" width="7.7109375" style="139" customWidth="1"/>
    <col min="1043" max="1052" width="0" style="139" hidden="1" customWidth="1"/>
    <col min="1053" max="1280" width="9.140625" style="139"/>
    <col min="1281" max="1284" width="2.7109375" style="139" customWidth="1"/>
    <col min="1285" max="1285" width="3" style="139" bestFit="1" customWidth="1"/>
    <col min="1286" max="1286" width="5.28515625" style="139" customWidth="1"/>
    <col min="1287" max="1287" width="54.7109375" style="139" customWidth="1"/>
    <col min="1288" max="1288" width="6.85546875" style="139" bestFit="1" customWidth="1"/>
    <col min="1289" max="1289" width="8.85546875" style="139" customWidth="1"/>
    <col min="1290" max="1290" width="4.42578125" style="139" customWidth="1"/>
    <col min="1291" max="1291" width="0" style="139" hidden="1" customWidth="1"/>
    <col min="1292" max="1292" width="20.42578125" style="139" customWidth="1"/>
    <col min="1293" max="1293" width="21.140625" style="139" customWidth="1"/>
    <col min="1294" max="1294" width="2.7109375" style="139" customWidth="1"/>
    <col min="1295" max="1297" width="9.140625" style="139"/>
    <col min="1298" max="1298" width="7.7109375" style="139" customWidth="1"/>
    <col min="1299" max="1308" width="0" style="139" hidden="1" customWidth="1"/>
    <col min="1309" max="1536" width="9.140625" style="139"/>
    <col min="1537" max="1540" width="2.7109375" style="139" customWidth="1"/>
    <col min="1541" max="1541" width="3" style="139" bestFit="1" customWidth="1"/>
    <col min="1542" max="1542" width="5.28515625" style="139" customWidth="1"/>
    <col min="1543" max="1543" width="54.7109375" style="139" customWidth="1"/>
    <col min="1544" max="1544" width="6.85546875" style="139" bestFit="1" customWidth="1"/>
    <col min="1545" max="1545" width="8.85546875" style="139" customWidth="1"/>
    <col min="1546" max="1546" width="4.42578125" style="139" customWidth="1"/>
    <col min="1547" max="1547" width="0" style="139" hidden="1" customWidth="1"/>
    <col min="1548" max="1548" width="20.42578125" style="139" customWidth="1"/>
    <col min="1549" max="1549" width="21.140625" style="139" customWidth="1"/>
    <col min="1550" max="1550" width="2.7109375" style="139" customWidth="1"/>
    <col min="1551" max="1553" width="9.140625" style="139"/>
    <col min="1554" max="1554" width="7.7109375" style="139" customWidth="1"/>
    <col min="1555" max="1564" width="0" style="139" hidden="1" customWidth="1"/>
    <col min="1565" max="1792" width="9.140625" style="139"/>
    <col min="1793" max="1796" width="2.7109375" style="139" customWidth="1"/>
    <col min="1797" max="1797" width="3" style="139" bestFit="1" customWidth="1"/>
    <col min="1798" max="1798" width="5.28515625" style="139" customWidth="1"/>
    <col min="1799" max="1799" width="54.7109375" style="139" customWidth="1"/>
    <col min="1800" max="1800" width="6.85546875" style="139" bestFit="1" customWidth="1"/>
    <col min="1801" max="1801" width="8.85546875" style="139" customWidth="1"/>
    <col min="1802" max="1802" width="4.42578125" style="139" customWidth="1"/>
    <col min="1803" max="1803" width="0" style="139" hidden="1" customWidth="1"/>
    <col min="1804" max="1804" width="20.42578125" style="139" customWidth="1"/>
    <col min="1805" max="1805" width="21.140625" style="139" customWidth="1"/>
    <col min="1806" max="1806" width="2.7109375" style="139" customWidth="1"/>
    <col min="1807" max="1809" width="9.140625" style="139"/>
    <col min="1810" max="1810" width="7.7109375" style="139" customWidth="1"/>
    <col min="1811" max="1820" width="0" style="139" hidden="1" customWidth="1"/>
    <col min="1821" max="2048" width="9.140625" style="139"/>
    <col min="2049" max="2052" width="2.7109375" style="139" customWidth="1"/>
    <col min="2053" max="2053" width="3" style="139" bestFit="1" customWidth="1"/>
    <col min="2054" max="2054" width="5.28515625" style="139" customWidth="1"/>
    <col min="2055" max="2055" width="54.7109375" style="139" customWidth="1"/>
    <col min="2056" max="2056" width="6.85546875" style="139" bestFit="1" customWidth="1"/>
    <col min="2057" max="2057" width="8.85546875" style="139" customWidth="1"/>
    <col min="2058" max="2058" width="4.42578125" style="139" customWidth="1"/>
    <col min="2059" max="2059" width="0" style="139" hidden="1" customWidth="1"/>
    <col min="2060" max="2060" width="20.42578125" style="139" customWidth="1"/>
    <col min="2061" max="2061" width="21.140625" style="139" customWidth="1"/>
    <col min="2062" max="2062" width="2.7109375" style="139" customWidth="1"/>
    <col min="2063" max="2065" width="9.140625" style="139"/>
    <col min="2066" max="2066" width="7.7109375" style="139" customWidth="1"/>
    <col min="2067" max="2076" width="0" style="139" hidden="1" customWidth="1"/>
    <col min="2077" max="2304" width="9.140625" style="139"/>
    <col min="2305" max="2308" width="2.7109375" style="139" customWidth="1"/>
    <col min="2309" max="2309" width="3" style="139" bestFit="1" customWidth="1"/>
    <col min="2310" max="2310" width="5.28515625" style="139" customWidth="1"/>
    <col min="2311" max="2311" width="54.7109375" style="139" customWidth="1"/>
    <col min="2312" max="2312" width="6.85546875" style="139" bestFit="1" customWidth="1"/>
    <col min="2313" max="2313" width="8.85546875" style="139" customWidth="1"/>
    <col min="2314" max="2314" width="4.42578125" style="139" customWidth="1"/>
    <col min="2315" max="2315" width="0" style="139" hidden="1" customWidth="1"/>
    <col min="2316" max="2316" width="20.42578125" style="139" customWidth="1"/>
    <col min="2317" max="2317" width="21.140625" style="139" customWidth="1"/>
    <col min="2318" max="2318" width="2.7109375" style="139" customWidth="1"/>
    <col min="2319" max="2321" width="9.140625" style="139"/>
    <col min="2322" max="2322" width="7.7109375" style="139" customWidth="1"/>
    <col min="2323" max="2332" width="0" style="139" hidden="1" customWidth="1"/>
    <col min="2333" max="2560" width="9.140625" style="139"/>
    <col min="2561" max="2564" width="2.7109375" style="139" customWidth="1"/>
    <col min="2565" max="2565" width="3" style="139" bestFit="1" customWidth="1"/>
    <col min="2566" max="2566" width="5.28515625" style="139" customWidth="1"/>
    <col min="2567" max="2567" width="54.7109375" style="139" customWidth="1"/>
    <col min="2568" max="2568" width="6.85546875" style="139" bestFit="1" customWidth="1"/>
    <col min="2569" max="2569" width="8.85546875" style="139" customWidth="1"/>
    <col min="2570" max="2570" width="4.42578125" style="139" customWidth="1"/>
    <col min="2571" max="2571" width="0" style="139" hidden="1" customWidth="1"/>
    <col min="2572" max="2572" width="20.42578125" style="139" customWidth="1"/>
    <col min="2573" max="2573" width="21.140625" style="139" customWidth="1"/>
    <col min="2574" max="2574" width="2.7109375" style="139" customWidth="1"/>
    <col min="2575" max="2577" width="9.140625" style="139"/>
    <col min="2578" max="2578" width="7.7109375" style="139" customWidth="1"/>
    <col min="2579" max="2588" width="0" style="139" hidden="1" customWidth="1"/>
    <col min="2589" max="2816" width="9.140625" style="139"/>
    <col min="2817" max="2820" width="2.7109375" style="139" customWidth="1"/>
    <col min="2821" max="2821" width="3" style="139" bestFit="1" customWidth="1"/>
    <col min="2822" max="2822" width="5.28515625" style="139" customWidth="1"/>
    <col min="2823" max="2823" width="54.7109375" style="139" customWidth="1"/>
    <col min="2824" max="2824" width="6.85546875" style="139" bestFit="1" customWidth="1"/>
    <col min="2825" max="2825" width="8.85546875" style="139" customWidth="1"/>
    <col min="2826" max="2826" width="4.42578125" style="139" customWidth="1"/>
    <col min="2827" max="2827" width="0" style="139" hidden="1" customWidth="1"/>
    <col min="2828" max="2828" width="20.42578125" style="139" customWidth="1"/>
    <col min="2829" max="2829" width="21.140625" style="139" customWidth="1"/>
    <col min="2830" max="2830" width="2.7109375" style="139" customWidth="1"/>
    <col min="2831" max="2833" width="9.140625" style="139"/>
    <col min="2834" max="2834" width="7.7109375" style="139" customWidth="1"/>
    <col min="2835" max="2844" width="0" style="139" hidden="1" customWidth="1"/>
    <col min="2845" max="3072" width="9.140625" style="139"/>
    <col min="3073" max="3076" width="2.7109375" style="139" customWidth="1"/>
    <col min="3077" max="3077" width="3" style="139" bestFit="1" customWidth="1"/>
    <col min="3078" max="3078" width="5.28515625" style="139" customWidth="1"/>
    <col min="3079" max="3079" width="54.7109375" style="139" customWidth="1"/>
    <col min="3080" max="3080" width="6.85546875" style="139" bestFit="1" customWidth="1"/>
    <col min="3081" max="3081" width="8.85546875" style="139" customWidth="1"/>
    <col min="3082" max="3082" width="4.42578125" style="139" customWidth="1"/>
    <col min="3083" max="3083" width="0" style="139" hidden="1" customWidth="1"/>
    <col min="3084" max="3084" width="20.42578125" style="139" customWidth="1"/>
    <col min="3085" max="3085" width="21.140625" style="139" customWidth="1"/>
    <col min="3086" max="3086" width="2.7109375" style="139" customWidth="1"/>
    <col min="3087" max="3089" width="9.140625" style="139"/>
    <col min="3090" max="3090" width="7.7109375" style="139" customWidth="1"/>
    <col min="3091" max="3100" width="0" style="139" hidden="1" customWidth="1"/>
    <col min="3101" max="3328" width="9.140625" style="139"/>
    <col min="3329" max="3332" width="2.7109375" style="139" customWidth="1"/>
    <col min="3333" max="3333" width="3" style="139" bestFit="1" customWidth="1"/>
    <col min="3334" max="3334" width="5.28515625" style="139" customWidth="1"/>
    <col min="3335" max="3335" width="54.7109375" style="139" customWidth="1"/>
    <col min="3336" max="3336" width="6.85546875" style="139" bestFit="1" customWidth="1"/>
    <col min="3337" max="3337" width="8.85546875" style="139" customWidth="1"/>
    <col min="3338" max="3338" width="4.42578125" style="139" customWidth="1"/>
    <col min="3339" max="3339" width="0" style="139" hidden="1" customWidth="1"/>
    <col min="3340" max="3340" width="20.42578125" style="139" customWidth="1"/>
    <col min="3341" max="3341" width="21.140625" style="139" customWidth="1"/>
    <col min="3342" max="3342" width="2.7109375" style="139" customWidth="1"/>
    <col min="3343" max="3345" width="9.140625" style="139"/>
    <col min="3346" max="3346" width="7.7109375" style="139" customWidth="1"/>
    <col min="3347" max="3356" width="0" style="139" hidden="1" customWidth="1"/>
    <col min="3357" max="3584" width="9.140625" style="139"/>
    <col min="3585" max="3588" width="2.7109375" style="139" customWidth="1"/>
    <col min="3589" max="3589" width="3" style="139" bestFit="1" customWidth="1"/>
    <col min="3590" max="3590" width="5.28515625" style="139" customWidth="1"/>
    <col min="3591" max="3591" width="54.7109375" style="139" customWidth="1"/>
    <col min="3592" max="3592" width="6.85546875" style="139" bestFit="1" customWidth="1"/>
    <col min="3593" max="3593" width="8.85546875" style="139" customWidth="1"/>
    <col min="3594" max="3594" width="4.42578125" style="139" customWidth="1"/>
    <col min="3595" max="3595" width="0" style="139" hidden="1" customWidth="1"/>
    <col min="3596" max="3596" width="20.42578125" style="139" customWidth="1"/>
    <col min="3597" max="3597" width="21.140625" style="139" customWidth="1"/>
    <col min="3598" max="3598" width="2.7109375" style="139" customWidth="1"/>
    <col min="3599" max="3601" width="9.140625" style="139"/>
    <col min="3602" max="3602" width="7.7109375" style="139" customWidth="1"/>
    <col min="3603" max="3612" width="0" style="139" hidden="1" customWidth="1"/>
    <col min="3613" max="3840" width="9.140625" style="139"/>
    <col min="3841" max="3844" width="2.7109375" style="139" customWidth="1"/>
    <col min="3845" max="3845" width="3" style="139" bestFit="1" customWidth="1"/>
    <col min="3846" max="3846" width="5.28515625" style="139" customWidth="1"/>
    <col min="3847" max="3847" width="54.7109375" style="139" customWidth="1"/>
    <col min="3848" max="3848" width="6.85546875" style="139" bestFit="1" customWidth="1"/>
    <col min="3849" max="3849" width="8.85546875" style="139" customWidth="1"/>
    <col min="3850" max="3850" width="4.42578125" style="139" customWidth="1"/>
    <col min="3851" max="3851" width="0" style="139" hidden="1" customWidth="1"/>
    <col min="3852" max="3852" width="20.42578125" style="139" customWidth="1"/>
    <col min="3853" max="3853" width="21.140625" style="139" customWidth="1"/>
    <col min="3854" max="3854" width="2.7109375" style="139" customWidth="1"/>
    <col min="3855" max="3857" width="9.140625" style="139"/>
    <col min="3858" max="3858" width="7.7109375" style="139" customWidth="1"/>
    <col min="3859" max="3868" width="0" style="139" hidden="1" customWidth="1"/>
    <col min="3869" max="4096" width="9.140625" style="139"/>
    <col min="4097" max="4100" width="2.7109375" style="139" customWidth="1"/>
    <col min="4101" max="4101" width="3" style="139" bestFit="1" customWidth="1"/>
    <col min="4102" max="4102" width="5.28515625" style="139" customWidth="1"/>
    <col min="4103" max="4103" width="54.7109375" style="139" customWidth="1"/>
    <col min="4104" max="4104" width="6.85546875" style="139" bestFit="1" customWidth="1"/>
    <col min="4105" max="4105" width="8.85546875" style="139" customWidth="1"/>
    <col min="4106" max="4106" width="4.42578125" style="139" customWidth="1"/>
    <col min="4107" max="4107" width="0" style="139" hidden="1" customWidth="1"/>
    <col min="4108" max="4108" width="20.42578125" style="139" customWidth="1"/>
    <col min="4109" max="4109" width="21.140625" style="139" customWidth="1"/>
    <col min="4110" max="4110" width="2.7109375" style="139" customWidth="1"/>
    <col min="4111" max="4113" width="9.140625" style="139"/>
    <col min="4114" max="4114" width="7.7109375" style="139" customWidth="1"/>
    <col min="4115" max="4124" width="0" style="139" hidden="1" customWidth="1"/>
    <col min="4125" max="4352" width="9.140625" style="139"/>
    <col min="4353" max="4356" width="2.7109375" style="139" customWidth="1"/>
    <col min="4357" max="4357" width="3" style="139" bestFit="1" customWidth="1"/>
    <col min="4358" max="4358" width="5.28515625" style="139" customWidth="1"/>
    <col min="4359" max="4359" width="54.7109375" style="139" customWidth="1"/>
    <col min="4360" max="4360" width="6.85546875" style="139" bestFit="1" customWidth="1"/>
    <col min="4361" max="4361" width="8.85546875" style="139" customWidth="1"/>
    <col min="4362" max="4362" width="4.42578125" style="139" customWidth="1"/>
    <col min="4363" max="4363" width="0" style="139" hidden="1" customWidth="1"/>
    <col min="4364" max="4364" width="20.42578125" style="139" customWidth="1"/>
    <col min="4365" max="4365" width="21.140625" style="139" customWidth="1"/>
    <col min="4366" max="4366" width="2.7109375" style="139" customWidth="1"/>
    <col min="4367" max="4369" width="9.140625" style="139"/>
    <col min="4370" max="4370" width="7.7109375" style="139" customWidth="1"/>
    <col min="4371" max="4380" width="0" style="139" hidden="1" customWidth="1"/>
    <col min="4381" max="4608" width="9.140625" style="139"/>
    <col min="4609" max="4612" width="2.7109375" style="139" customWidth="1"/>
    <col min="4613" max="4613" width="3" style="139" bestFit="1" customWidth="1"/>
    <col min="4614" max="4614" width="5.28515625" style="139" customWidth="1"/>
    <col min="4615" max="4615" width="54.7109375" style="139" customWidth="1"/>
    <col min="4616" max="4616" width="6.85546875" style="139" bestFit="1" customWidth="1"/>
    <col min="4617" max="4617" width="8.85546875" style="139" customWidth="1"/>
    <col min="4618" max="4618" width="4.42578125" style="139" customWidth="1"/>
    <col min="4619" max="4619" width="0" style="139" hidden="1" customWidth="1"/>
    <col min="4620" max="4620" width="20.42578125" style="139" customWidth="1"/>
    <col min="4621" max="4621" width="21.140625" style="139" customWidth="1"/>
    <col min="4622" max="4622" width="2.7109375" style="139" customWidth="1"/>
    <col min="4623" max="4625" width="9.140625" style="139"/>
    <col min="4626" max="4626" width="7.7109375" style="139" customWidth="1"/>
    <col min="4627" max="4636" width="0" style="139" hidden="1" customWidth="1"/>
    <col min="4637" max="4864" width="9.140625" style="139"/>
    <col min="4865" max="4868" width="2.7109375" style="139" customWidth="1"/>
    <col min="4869" max="4869" width="3" style="139" bestFit="1" customWidth="1"/>
    <col min="4870" max="4870" width="5.28515625" style="139" customWidth="1"/>
    <col min="4871" max="4871" width="54.7109375" style="139" customWidth="1"/>
    <col min="4872" max="4872" width="6.85546875" style="139" bestFit="1" customWidth="1"/>
    <col min="4873" max="4873" width="8.85546875" style="139" customWidth="1"/>
    <col min="4874" max="4874" width="4.42578125" style="139" customWidth="1"/>
    <col min="4875" max="4875" width="0" style="139" hidden="1" customWidth="1"/>
    <col min="4876" max="4876" width="20.42578125" style="139" customWidth="1"/>
    <col min="4877" max="4877" width="21.140625" style="139" customWidth="1"/>
    <col min="4878" max="4878" width="2.7109375" style="139" customWidth="1"/>
    <col min="4879" max="4881" width="9.140625" style="139"/>
    <col min="4882" max="4882" width="7.7109375" style="139" customWidth="1"/>
    <col min="4883" max="4892" width="0" style="139" hidden="1" customWidth="1"/>
    <col min="4893" max="5120" width="9.140625" style="139"/>
    <col min="5121" max="5124" width="2.7109375" style="139" customWidth="1"/>
    <col min="5125" max="5125" width="3" style="139" bestFit="1" customWidth="1"/>
    <col min="5126" max="5126" width="5.28515625" style="139" customWidth="1"/>
    <col min="5127" max="5127" width="54.7109375" style="139" customWidth="1"/>
    <col min="5128" max="5128" width="6.85546875" style="139" bestFit="1" customWidth="1"/>
    <col min="5129" max="5129" width="8.85546875" style="139" customWidth="1"/>
    <col min="5130" max="5130" width="4.42578125" style="139" customWidth="1"/>
    <col min="5131" max="5131" width="0" style="139" hidden="1" customWidth="1"/>
    <col min="5132" max="5132" width="20.42578125" style="139" customWidth="1"/>
    <col min="5133" max="5133" width="21.140625" style="139" customWidth="1"/>
    <col min="5134" max="5134" width="2.7109375" style="139" customWidth="1"/>
    <col min="5135" max="5137" width="9.140625" style="139"/>
    <col min="5138" max="5138" width="7.7109375" style="139" customWidth="1"/>
    <col min="5139" max="5148" width="0" style="139" hidden="1" customWidth="1"/>
    <col min="5149" max="5376" width="9.140625" style="139"/>
    <col min="5377" max="5380" width="2.7109375" style="139" customWidth="1"/>
    <col min="5381" max="5381" width="3" style="139" bestFit="1" customWidth="1"/>
    <col min="5382" max="5382" width="5.28515625" style="139" customWidth="1"/>
    <col min="5383" max="5383" width="54.7109375" style="139" customWidth="1"/>
    <col min="5384" max="5384" width="6.85546875" style="139" bestFit="1" customWidth="1"/>
    <col min="5385" max="5385" width="8.85546875" style="139" customWidth="1"/>
    <col min="5386" max="5386" width="4.42578125" style="139" customWidth="1"/>
    <col min="5387" max="5387" width="0" style="139" hidden="1" customWidth="1"/>
    <col min="5388" max="5388" width="20.42578125" style="139" customWidth="1"/>
    <col min="5389" max="5389" width="21.140625" style="139" customWidth="1"/>
    <col min="5390" max="5390" width="2.7109375" style="139" customWidth="1"/>
    <col min="5391" max="5393" width="9.140625" style="139"/>
    <col min="5394" max="5394" width="7.7109375" style="139" customWidth="1"/>
    <col min="5395" max="5404" width="0" style="139" hidden="1" customWidth="1"/>
    <col min="5405" max="5632" width="9.140625" style="139"/>
    <col min="5633" max="5636" width="2.7109375" style="139" customWidth="1"/>
    <col min="5637" max="5637" width="3" style="139" bestFit="1" customWidth="1"/>
    <col min="5638" max="5638" width="5.28515625" style="139" customWidth="1"/>
    <col min="5639" max="5639" width="54.7109375" style="139" customWidth="1"/>
    <col min="5640" max="5640" width="6.85546875" style="139" bestFit="1" customWidth="1"/>
    <col min="5641" max="5641" width="8.85546875" style="139" customWidth="1"/>
    <col min="5642" max="5642" width="4.42578125" style="139" customWidth="1"/>
    <col min="5643" max="5643" width="0" style="139" hidden="1" customWidth="1"/>
    <col min="5644" max="5644" width="20.42578125" style="139" customWidth="1"/>
    <col min="5645" max="5645" width="21.140625" style="139" customWidth="1"/>
    <col min="5646" max="5646" width="2.7109375" style="139" customWidth="1"/>
    <col min="5647" max="5649" width="9.140625" style="139"/>
    <col min="5650" max="5650" width="7.7109375" style="139" customWidth="1"/>
    <col min="5651" max="5660" width="0" style="139" hidden="1" customWidth="1"/>
    <col min="5661" max="5888" width="9.140625" style="139"/>
    <col min="5889" max="5892" width="2.7109375" style="139" customWidth="1"/>
    <col min="5893" max="5893" width="3" style="139" bestFit="1" customWidth="1"/>
    <col min="5894" max="5894" width="5.28515625" style="139" customWidth="1"/>
    <col min="5895" max="5895" width="54.7109375" style="139" customWidth="1"/>
    <col min="5896" max="5896" width="6.85546875" style="139" bestFit="1" customWidth="1"/>
    <col min="5897" max="5897" width="8.85546875" style="139" customWidth="1"/>
    <col min="5898" max="5898" width="4.42578125" style="139" customWidth="1"/>
    <col min="5899" max="5899" width="0" style="139" hidden="1" customWidth="1"/>
    <col min="5900" max="5900" width="20.42578125" style="139" customWidth="1"/>
    <col min="5901" max="5901" width="21.140625" style="139" customWidth="1"/>
    <col min="5902" max="5902" width="2.7109375" style="139" customWidth="1"/>
    <col min="5903" max="5905" width="9.140625" style="139"/>
    <col min="5906" max="5906" width="7.7109375" style="139" customWidth="1"/>
    <col min="5907" max="5916" width="0" style="139" hidden="1" customWidth="1"/>
    <col min="5917" max="6144" width="9.140625" style="139"/>
    <col min="6145" max="6148" width="2.7109375" style="139" customWidth="1"/>
    <col min="6149" max="6149" width="3" style="139" bestFit="1" customWidth="1"/>
    <col min="6150" max="6150" width="5.28515625" style="139" customWidth="1"/>
    <col min="6151" max="6151" width="54.7109375" style="139" customWidth="1"/>
    <col min="6152" max="6152" width="6.85546875" style="139" bestFit="1" customWidth="1"/>
    <col min="6153" max="6153" width="8.85546875" style="139" customWidth="1"/>
    <col min="6154" max="6154" width="4.42578125" style="139" customWidth="1"/>
    <col min="6155" max="6155" width="0" style="139" hidden="1" customWidth="1"/>
    <col min="6156" max="6156" width="20.42578125" style="139" customWidth="1"/>
    <col min="6157" max="6157" width="21.140625" style="139" customWidth="1"/>
    <col min="6158" max="6158" width="2.7109375" style="139" customWidth="1"/>
    <col min="6159" max="6161" width="9.140625" style="139"/>
    <col min="6162" max="6162" width="7.7109375" style="139" customWidth="1"/>
    <col min="6163" max="6172" width="0" style="139" hidden="1" customWidth="1"/>
    <col min="6173" max="6400" width="9.140625" style="139"/>
    <col min="6401" max="6404" width="2.7109375" style="139" customWidth="1"/>
    <col min="6405" max="6405" width="3" style="139" bestFit="1" customWidth="1"/>
    <col min="6406" max="6406" width="5.28515625" style="139" customWidth="1"/>
    <col min="6407" max="6407" width="54.7109375" style="139" customWidth="1"/>
    <col min="6408" max="6408" width="6.85546875" style="139" bestFit="1" customWidth="1"/>
    <col min="6409" max="6409" width="8.85546875" style="139" customWidth="1"/>
    <col min="6410" max="6410" width="4.42578125" style="139" customWidth="1"/>
    <col min="6411" max="6411" width="0" style="139" hidden="1" customWidth="1"/>
    <col min="6412" max="6412" width="20.42578125" style="139" customWidth="1"/>
    <col min="6413" max="6413" width="21.140625" style="139" customWidth="1"/>
    <col min="6414" max="6414" width="2.7109375" style="139" customWidth="1"/>
    <col min="6415" max="6417" width="9.140625" style="139"/>
    <col min="6418" max="6418" width="7.7109375" style="139" customWidth="1"/>
    <col min="6419" max="6428" width="0" style="139" hidden="1" customWidth="1"/>
    <col min="6429" max="6656" width="9.140625" style="139"/>
    <col min="6657" max="6660" width="2.7109375" style="139" customWidth="1"/>
    <col min="6661" max="6661" width="3" style="139" bestFit="1" customWidth="1"/>
    <col min="6662" max="6662" width="5.28515625" style="139" customWidth="1"/>
    <col min="6663" max="6663" width="54.7109375" style="139" customWidth="1"/>
    <col min="6664" max="6664" width="6.85546875" style="139" bestFit="1" customWidth="1"/>
    <col min="6665" max="6665" width="8.85546875" style="139" customWidth="1"/>
    <col min="6666" max="6666" width="4.42578125" style="139" customWidth="1"/>
    <col min="6667" max="6667" width="0" style="139" hidden="1" customWidth="1"/>
    <col min="6668" max="6668" width="20.42578125" style="139" customWidth="1"/>
    <col min="6669" max="6669" width="21.140625" style="139" customWidth="1"/>
    <col min="6670" max="6670" width="2.7109375" style="139" customWidth="1"/>
    <col min="6671" max="6673" width="9.140625" style="139"/>
    <col min="6674" max="6674" width="7.7109375" style="139" customWidth="1"/>
    <col min="6675" max="6684" width="0" style="139" hidden="1" customWidth="1"/>
    <col min="6685" max="6912" width="9.140625" style="139"/>
    <col min="6913" max="6916" width="2.7109375" style="139" customWidth="1"/>
    <col min="6917" max="6917" width="3" style="139" bestFit="1" customWidth="1"/>
    <col min="6918" max="6918" width="5.28515625" style="139" customWidth="1"/>
    <col min="6919" max="6919" width="54.7109375" style="139" customWidth="1"/>
    <col min="6920" max="6920" width="6.85546875" style="139" bestFit="1" customWidth="1"/>
    <col min="6921" max="6921" width="8.85546875" style="139" customWidth="1"/>
    <col min="6922" max="6922" width="4.42578125" style="139" customWidth="1"/>
    <col min="6923" max="6923" width="0" style="139" hidden="1" customWidth="1"/>
    <col min="6924" max="6924" width="20.42578125" style="139" customWidth="1"/>
    <col min="6925" max="6925" width="21.140625" style="139" customWidth="1"/>
    <col min="6926" max="6926" width="2.7109375" style="139" customWidth="1"/>
    <col min="6927" max="6929" width="9.140625" style="139"/>
    <col min="6930" max="6930" width="7.7109375" style="139" customWidth="1"/>
    <col min="6931" max="6940" width="0" style="139" hidden="1" customWidth="1"/>
    <col min="6941" max="7168" width="9.140625" style="139"/>
    <col min="7169" max="7172" width="2.7109375" style="139" customWidth="1"/>
    <col min="7173" max="7173" width="3" style="139" bestFit="1" customWidth="1"/>
    <col min="7174" max="7174" width="5.28515625" style="139" customWidth="1"/>
    <col min="7175" max="7175" width="54.7109375" style="139" customWidth="1"/>
    <col min="7176" max="7176" width="6.85546875" style="139" bestFit="1" customWidth="1"/>
    <col min="7177" max="7177" width="8.85546875" style="139" customWidth="1"/>
    <col min="7178" max="7178" width="4.42578125" style="139" customWidth="1"/>
    <col min="7179" max="7179" width="0" style="139" hidden="1" customWidth="1"/>
    <col min="7180" max="7180" width="20.42578125" style="139" customWidth="1"/>
    <col min="7181" max="7181" width="21.140625" style="139" customWidth="1"/>
    <col min="7182" max="7182" width="2.7109375" style="139" customWidth="1"/>
    <col min="7183" max="7185" width="9.140625" style="139"/>
    <col min="7186" max="7186" width="7.7109375" style="139" customWidth="1"/>
    <col min="7187" max="7196" width="0" style="139" hidden="1" customWidth="1"/>
    <col min="7197" max="7424" width="9.140625" style="139"/>
    <col min="7425" max="7428" width="2.7109375" style="139" customWidth="1"/>
    <col min="7429" max="7429" width="3" style="139" bestFit="1" customWidth="1"/>
    <col min="7430" max="7430" width="5.28515625" style="139" customWidth="1"/>
    <col min="7431" max="7431" width="54.7109375" style="139" customWidth="1"/>
    <col min="7432" max="7432" width="6.85546875" style="139" bestFit="1" customWidth="1"/>
    <col min="7433" max="7433" width="8.85546875" style="139" customWidth="1"/>
    <col min="7434" max="7434" width="4.42578125" style="139" customWidth="1"/>
    <col min="7435" max="7435" width="0" style="139" hidden="1" customWidth="1"/>
    <col min="7436" max="7436" width="20.42578125" style="139" customWidth="1"/>
    <col min="7437" max="7437" width="21.140625" style="139" customWidth="1"/>
    <col min="7438" max="7438" width="2.7109375" style="139" customWidth="1"/>
    <col min="7439" max="7441" width="9.140625" style="139"/>
    <col min="7442" max="7442" width="7.7109375" style="139" customWidth="1"/>
    <col min="7443" max="7452" width="0" style="139" hidden="1" customWidth="1"/>
    <col min="7453" max="7680" width="9.140625" style="139"/>
    <col min="7681" max="7684" width="2.7109375" style="139" customWidth="1"/>
    <col min="7685" max="7685" width="3" style="139" bestFit="1" customWidth="1"/>
    <col min="7686" max="7686" width="5.28515625" style="139" customWidth="1"/>
    <col min="7687" max="7687" width="54.7109375" style="139" customWidth="1"/>
    <col min="7688" max="7688" width="6.85546875" style="139" bestFit="1" customWidth="1"/>
    <col min="7689" max="7689" width="8.85546875" style="139" customWidth="1"/>
    <col min="7690" max="7690" width="4.42578125" style="139" customWidth="1"/>
    <col min="7691" max="7691" width="0" style="139" hidden="1" customWidth="1"/>
    <col min="7692" max="7692" width="20.42578125" style="139" customWidth="1"/>
    <col min="7693" max="7693" width="21.140625" style="139" customWidth="1"/>
    <col min="7694" max="7694" width="2.7109375" style="139" customWidth="1"/>
    <col min="7695" max="7697" width="9.140625" style="139"/>
    <col min="7698" max="7698" width="7.7109375" style="139" customWidth="1"/>
    <col min="7699" max="7708" width="0" style="139" hidden="1" customWidth="1"/>
    <col min="7709" max="7936" width="9.140625" style="139"/>
    <col min="7937" max="7940" width="2.7109375" style="139" customWidth="1"/>
    <col min="7941" max="7941" width="3" style="139" bestFit="1" customWidth="1"/>
    <col min="7942" max="7942" width="5.28515625" style="139" customWidth="1"/>
    <col min="7943" max="7943" width="54.7109375" style="139" customWidth="1"/>
    <col min="7944" max="7944" width="6.85546875" style="139" bestFit="1" customWidth="1"/>
    <col min="7945" max="7945" width="8.85546875" style="139" customWidth="1"/>
    <col min="7946" max="7946" width="4.42578125" style="139" customWidth="1"/>
    <col min="7947" max="7947" width="0" style="139" hidden="1" customWidth="1"/>
    <col min="7948" max="7948" width="20.42578125" style="139" customWidth="1"/>
    <col min="7949" max="7949" width="21.140625" style="139" customWidth="1"/>
    <col min="7950" max="7950" width="2.7109375" style="139" customWidth="1"/>
    <col min="7951" max="7953" width="9.140625" style="139"/>
    <col min="7954" max="7954" width="7.7109375" style="139" customWidth="1"/>
    <col min="7955" max="7964" width="0" style="139" hidden="1" customWidth="1"/>
    <col min="7965" max="8192" width="9.140625" style="139"/>
    <col min="8193" max="8196" width="2.7109375" style="139" customWidth="1"/>
    <col min="8197" max="8197" width="3" style="139" bestFit="1" customWidth="1"/>
    <col min="8198" max="8198" width="5.28515625" style="139" customWidth="1"/>
    <col min="8199" max="8199" width="54.7109375" style="139" customWidth="1"/>
    <col min="8200" max="8200" width="6.85546875" style="139" bestFit="1" customWidth="1"/>
    <col min="8201" max="8201" width="8.85546875" style="139" customWidth="1"/>
    <col min="8202" max="8202" width="4.42578125" style="139" customWidth="1"/>
    <col min="8203" max="8203" width="0" style="139" hidden="1" customWidth="1"/>
    <col min="8204" max="8204" width="20.42578125" style="139" customWidth="1"/>
    <col min="8205" max="8205" width="21.140625" style="139" customWidth="1"/>
    <col min="8206" max="8206" width="2.7109375" style="139" customWidth="1"/>
    <col min="8207" max="8209" width="9.140625" style="139"/>
    <col min="8210" max="8210" width="7.7109375" style="139" customWidth="1"/>
    <col min="8211" max="8220" width="0" style="139" hidden="1" customWidth="1"/>
    <col min="8221" max="8448" width="9.140625" style="139"/>
    <col min="8449" max="8452" width="2.7109375" style="139" customWidth="1"/>
    <col min="8453" max="8453" width="3" style="139" bestFit="1" customWidth="1"/>
    <col min="8454" max="8454" width="5.28515625" style="139" customWidth="1"/>
    <col min="8455" max="8455" width="54.7109375" style="139" customWidth="1"/>
    <col min="8456" max="8456" width="6.85546875" style="139" bestFit="1" customWidth="1"/>
    <col min="8457" max="8457" width="8.85546875" style="139" customWidth="1"/>
    <col min="8458" max="8458" width="4.42578125" style="139" customWidth="1"/>
    <col min="8459" max="8459" width="0" style="139" hidden="1" customWidth="1"/>
    <col min="8460" max="8460" width="20.42578125" style="139" customWidth="1"/>
    <col min="8461" max="8461" width="21.140625" style="139" customWidth="1"/>
    <col min="8462" max="8462" width="2.7109375" style="139" customWidth="1"/>
    <col min="8463" max="8465" width="9.140625" style="139"/>
    <col min="8466" max="8466" width="7.7109375" style="139" customWidth="1"/>
    <col min="8467" max="8476" width="0" style="139" hidden="1" customWidth="1"/>
    <col min="8477" max="8704" width="9.140625" style="139"/>
    <col min="8705" max="8708" width="2.7109375" style="139" customWidth="1"/>
    <col min="8709" max="8709" width="3" style="139" bestFit="1" customWidth="1"/>
    <col min="8710" max="8710" width="5.28515625" style="139" customWidth="1"/>
    <col min="8711" max="8711" width="54.7109375" style="139" customWidth="1"/>
    <col min="8712" max="8712" width="6.85546875" style="139" bestFit="1" customWidth="1"/>
    <col min="8713" max="8713" width="8.85546875" style="139" customWidth="1"/>
    <col min="8714" max="8714" width="4.42578125" style="139" customWidth="1"/>
    <col min="8715" max="8715" width="0" style="139" hidden="1" customWidth="1"/>
    <col min="8716" max="8716" width="20.42578125" style="139" customWidth="1"/>
    <col min="8717" max="8717" width="21.140625" style="139" customWidth="1"/>
    <col min="8718" max="8718" width="2.7109375" style="139" customWidth="1"/>
    <col min="8719" max="8721" width="9.140625" style="139"/>
    <col min="8722" max="8722" width="7.7109375" style="139" customWidth="1"/>
    <col min="8723" max="8732" width="0" style="139" hidden="1" customWidth="1"/>
    <col min="8733" max="8960" width="9.140625" style="139"/>
    <col min="8961" max="8964" width="2.7109375" style="139" customWidth="1"/>
    <col min="8965" max="8965" width="3" style="139" bestFit="1" customWidth="1"/>
    <col min="8966" max="8966" width="5.28515625" style="139" customWidth="1"/>
    <col min="8967" max="8967" width="54.7109375" style="139" customWidth="1"/>
    <col min="8968" max="8968" width="6.85546875" style="139" bestFit="1" customWidth="1"/>
    <col min="8969" max="8969" width="8.85546875" style="139" customWidth="1"/>
    <col min="8970" max="8970" width="4.42578125" style="139" customWidth="1"/>
    <col min="8971" max="8971" width="0" style="139" hidden="1" customWidth="1"/>
    <col min="8972" max="8972" width="20.42578125" style="139" customWidth="1"/>
    <col min="8973" max="8973" width="21.140625" style="139" customWidth="1"/>
    <col min="8974" max="8974" width="2.7109375" style="139" customWidth="1"/>
    <col min="8975" max="8977" width="9.140625" style="139"/>
    <col min="8978" max="8978" width="7.7109375" style="139" customWidth="1"/>
    <col min="8979" max="8988" width="0" style="139" hidden="1" customWidth="1"/>
    <col min="8989" max="9216" width="9.140625" style="139"/>
    <col min="9217" max="9220" width="2.7109375" style="139" customWidth="1"/>
    <col min="9221" max="9221" width="3" style="139" bestFit="1" customWidth="1"/>
    <col min="9222" max="9222" width="5.28515625" style="139" customWidth="1"/>
    <col min="9223" max="9223" width="54.7109375" style="139" customWidth="1"/>
    <col min="9224" max="9224" width="6.85546875" style="139" bestFit="1" customWidth="1"/>
    <col min="9225" max="9225" width="8.85546875" style="139" customWidth="1"/>
    <col min="9226" max="9226" width="4.42578125" style="139" customWidth="1"/>
    <col min="9227" max="9227" width="0" style="139" hidden="1" customWidth="1"/>
    <col min="9228" max="9228" width="20.42578125" style="139" customWidth="1"/>
    <col min="9229" max="9229" width="21.140625" style="139" customWidth="1"/>
    <col min="9230" max="9230" width="2.7109375" style="139" customWidth="1"/>
    <col min="9231" max="9233" width="9.140625" style="139"/>
    <col min="9234" max="9234" width="7.7109375" style="139" customWidth="1"/>
    <col min="9235" max="9244" width="0" style="139" hidden="1" customWidth="1"/>
    <col min="9245" max="9472" width="9.140625" style="139"/>
    <col min="9473" max="9476" width="2.7109375" style="139" customWidth="1"/>
    <col min="9477" max="9477" width="3" style="139" bestFit="1" customWidth="1"/>
    <col min="9478" max="9478" width="5.28515625" style="139" customWidth="1"/>
    <col min="9479" max="9479" width="54.7109375" style="139" customWidth="1"/>
    <col min="9480" max="9480" width="6.85546875" style="139" bestFit="1" customWidth="1"/>
    <col min="9481" max="9481" width="8.85546875" style="139" customWidth="1"/>
    <col min="9482" max="9482" width="4.42578125" style="139" customWidth="1"/>
    <col min="9483" max="9483" width="0" style="139" hidden="1" customWidth="1"/>
    <col min="9484" max="9484" width="20.42578125" style="139" customWidth="1"/>
    <col min="9485" max="9485" width="21.140625" style="139" customWidth="1"/>
    <col min="9486" max="9486" width="2.7109375" style="139" customWidth="1"/>
    <col min="9487" max="9489" width="9.140625" style="139"/>
    <col min="9490" max="9490" width="7.7109375" style="139" customWidth="1"/>
    <col min="9491" max="9500" width="0" style="139" hidden="1" customWidth="1"/>
    <col min="9501" max="9728" width="9.140625" style="139"/>
    <col min="9729" max="9732" width="2.7109375" style="139" customWidth="1"/>
    <col min="9733" max="9733" width="3" style="139" bestFit="1" customWidth="1"/>
    <col min="9734" max="9734" width="5.28515625" style="139" customWidth="1"/>
    <col min="9735" max="9735" width="54.7109375" style="139" customWidth="1"/>
    <col min="9736" max="9736" width="6.85546875" style="139" bestFit="1" customWidth="1"/>
    <col min="9737" max="9737" width="8.85546875" style="139" customWidth="1"/>
    <col min="9738" max="9738" width="4.42578125" style="139" customWidth="1"/>
    <col min="9739" max="9739" width="0" style="139" hidden="1" customWidth="1"/>
    <col min="9740" max="9740" width="20.42578125" style="139" customWidth="1"/>
    <col min="9741" max="9741" width="21.140625" style="139" customWidth="1"/>
    <col min="9742" max="9742" width="2.7109375" style="139" customWidth="1"/>
    <col min="9743" max="9745" width="9.140625" style="139"/>
    <col min="9746" max="9746" width="7.7109375" style="139" customWidth="1"/>
    <col min="9747" max="9756" width="0" style="139" hidden="1" customWidth="1"/>
    <col min="9757" max="9984" width="9.140625" style="139"/>
    <col min="9985" max="9988" width="2.7109375" style="139" customWidth="1"/>
    <col min="9989" max="9989" width="3" style="139" bestFit="1" customWidth="1"/>
    <col min="9990" max="9990" width="5.28515625" style="139" customWidth="1"/>
    <col min="9991" max="9991" width="54.7109375" style="139" customWidth="1"/>
    <col min="9992" max="9992" width="6.85546875" style="139" bestFit="1" customWidth="1"/>
    <col min="9993" max="9993" width="8.85546875" style="139" customWidth="1"/>
    <col min="9994" max="9994" width="4.42578125" style="139" customWidth="1"/>
    <col min="9995" max="9995" width="0" style="139" hidden="1" customWidth="1"/>
    <col min="9996" max="9996" width="20.42578125" style="139" customWidth="1"/>
    <col min="9997" max="9997" width="21.140625" style="139" customWidth="1"/>
    <col min="9998" max="9998" width="2.7109375" style="139" customWidth="1"/>
    <col min="9999" max="10001" width="9.140625" style="139"/>
    <col min="10002" max="10002" width="7.7109375" style="139" customWidth="1"/>
    <col min="10003" max="10012" width="0" style="139" hidden="1" customWidth="1"/>
    <col min="10013" max="10240" width="9.140625" style="139"/>
    <col min="10241" max="10244" width="2.7109375" style="139" customWidth="1"/>
    <col min="10245" max="10245" width="3" style="139" bestFit="1" customWidth="1"/>
    <col min="10246" max="10246" width="5.28515625" style="139" customWidth="1"/>
    <col min="10247" max="10247" width="54.7109375" style="139" customWidth="1"/>
    <col min="10248" max="10248" width="6.85546875" style="139" bestFit="1" customWidth="1"/>
    <col min="10249" max="10249" width="8.85546875" style="139" customWidth="1"/>
    <col min="10250" max="10250" width="4.42578125" style="139" customWidth="1"/>
    <col min="10251" max="10251" width="0" style="139" hidden="1" customWidth="1"/>
    <col min="10252" max="10252" width="20.42578125" style="139" customWidth="1"/>
    <col min="10253" max="10253" width="21.140625" style="139" customWidth="1"/>
    <col min="10254" max="10254" width="2.7109375" style="139" customWidth="1"/>
    <col min="10255" max="10257" width="9.140625" style="139"/>
    <col min="10258" max="10258" width="7.7109375" style="139" customWidth="1"/>
    <col min="10259" max="10268" width="0" style="139" hidden="1" customWidth="1"/>
    <col min="10269" max="10496" width="9.140625" style="139"/>
    <col min="10497" max="10500" width="2.7109375" style="139" customWidth="1"/>
    <col min="10501" max="10501" width="3" style="139" bestFit="1" customWidth="1"/>
    <col min="10502" max="10502" width="5.28515625" style="139" customWidth="1"/>
    <col min="10503" max="10503" width="54.7109375" style="139" customWidth="1"/>
    <col min="10504" max="10504" width="6.85546875" style="139" bestFit="1" customWidth="1"/>
    <col min="10505" max="10505" width="8.85546875" style="139" customWidth="1"/>
    <col min="10506" max="10506" width="4.42578125" style="139" customWidth="1"/>
    <col min="10507" max="10507" width="0" style="139" hidden="1" customWidth="1"/>
    <col min="10508" max="10508" width="20.42578125" style="139" customWidth="1"/>
    <col min="10509" max="10509" width="21.140625" style="139" customWidth="1"/>
    <col min="10510" max="10510" width="2.7109375" style="139" customWidth="1"/>
    <col min="10511" max="10513" width="9.140625" style="139"/>
    <col min="10514" max="10514" width="7.7109375" style="139" customWidth="1"/>
    <col min="10515" max="10524" width="0" style="139" hidden="1" customWidth="1"/>
    <col min="10525" max="10752" width="9.140625" style="139"/>
    <col min="10753" max="10756" width="2.7109375" style="139" customWidth="1"/>
    <col min="10757" max="10757" width="3" style="139" bestFit="1" customWidth="1"/>
    <col min="10758" max="10758" width="5.28515625" style="139" customWidth="1"/>
    <col min="10759" max="10759" width="54.7109375" style="139" customWidth="1"/>
    <col min="10760" max="10760" width="6.85546875" style="139" bestFit="1" customWidth="1"/>
    <col min="10761" max="10761" width="8.85546875" style="139" customWidth="1"/>
    <col min="10762" max="10762" width="4.42578125" style="139" customWidth="1"/>
    <col min="10763" max="10763" width="0" style="139" hidden="1" customWidth="1"/>
    <col min="10764" max="10764" width="20.42578125" style="139" customWidth="1"/>
    <col min="10765" max="10765" width="21.140625" style="139" customWidth="1"/>
    <col min="10766" max="10766" width="2.7109375" style="139" customWidth="1"/>
    <col min="10767" max="10769" width="9.140625" style="139"/>
    <col min="10770" max="10770" width="7.7109375" style="139" customWidth="1"/>
    <col min="10771" max="10780" width="0" style="139" hidden="1" customWidth="1"/>
    <col min="10781" max="11008" width="9.140625" style="139"/>
    <col min="11009" max="11012" width="2.7109375" style="139" customWidth="1"/>
    <col min="11013" max="11013" width="3" style="139" bestFit="1" customWidth="1"/>
    <col min="11014" max="11014" width="5.28515625" style="139" customWidth="1"/>
    <col min="11015" max="11015" width="54.7109375" style="139" customWidth="1"/>
    <col min="11016" max="11016" width="6.85546875" style="139" bestFit="1" customWidth="1"/>
    <col min="11017" max="11017" width="8.85546875" style="139" customWidth="1"/>
    <col min="11018" max="11018" width="4.42578125" style="139" customWidth="1"/>
    <col min="11019" max="11019" width="0" style="139" hidden="1" customWidth="1"/>
    <col min="11020" max="11020" width="20.42578125" style="139" customWidth="1"/>
    <col min="11021" max="11021" width="21.140625" style="139" customWidth="1"/>
    <col min="11022" max="11022" width="2.7109375" style="139" customWidth="1"/>
    <col min="11023" max="11025" width="9.140625" style="139"/>
    <col min="11026" max="11026" width="7.7109375" style="139" customWidth="1"/>
    <col min="11027" max="11036" width="0" style="139" hidden="1" customWidth="1"/>
    <col min="11037" max="11264" width="9.140625" style="139"/>
    <col min="11265" max="11268" width="2.7109375" style="139" customWidth="1"/>
    <col min="11269" max="11269" width="3" style="139" bestFit="1" customWidth="1"/>
    <col min="11270" max="11270" width="5.28515625" style="139" customWidth="1"/>
    <col min="11271" max="11271" width="54.7109375" style="139" customWidth="1"/>
    <col min="11272" max="11272" width="6.85546875" style="139" bestFit="1" customWidth="1"/>
    <col min="11273" max="11273" width="8.85546875" style="139" customWidth="1"/>
    <col min="11274" max="11274" width="4.42578125" style="139" customWidth="1"/>
    <col min="11275" max="11275" width="0" style="139" hidden="1" customWidth="1"/>
    <col min="11276" max="11276" width="20.42578125" style="139" customWidth="1"/>
    <col min="11277" max="11277" width="21.140625" style="139" customWidth="1"/>
    <col min="11278" max="11278" width="2.7109375" style="139" customWidth="1"/>
    <col min="11279" max="11281" width="9.140625" style="139"/>
    <col min="11282" max="11282" width="7.7109375" style="139" customWidth="1"/>
    <col min="11283" max="11292" width="0" style="139" hidden="1" customWidth="1"/>
    <col min="11293" max="11520" width="9.140625" style="139"/>
    <col min="11521" max="11524" width="2.7109375" style="139" customWidth="1"/>
    <col min="11525" max="11525" width="3" style="139" bestFit="1" customWidth="1"/>
    <col min="11526" max="11526" width="5.28515625" style="139" customWidth="1"/>
    <col min="11527" max="11527" width="54.7109375" style="139" customWidth="1"/>
    <col min="11528" max="11528" width="6.85546875" style="139" bestFit="1" customWidth="1"/>
    <col min="11529" max="11529" width="8.85546875" style="139" customWidth="1"/>
    <col min="11530" max="11530" width="4.42578125" style="139" customWidth="1"/>
    <col min="11531" max="11531" width="0" style="139" hidden="1" customWidth="1"/>
    <col min="11532" max="11532" width="20.42578125" style="139" customWidth="1"/>
    <col min="11533" max="11533" width="21.140625" style="139" customWidth="1"/>
    <col min="11534" max="11534" width="2.7109375" style="139" customWidth="1"/>
    <col min="11535" max="11537" width="9.140625" style="139"/>
    <col min="11538" max="11538" width="7.7109375" style="139" customWidth="1"/>
    <col min="11539" max="11548" width="0" style="139" hidden="1" customWidth="1"/>
    <col min="11549" max="11776" width="9.140625" style="139"/>
    <col min="11777" max="11780" width="2.7109375" style="139" customWidth="1"/>
    <col min="11781" max="11781" width="3" style="139" bestFit="1" customWidth="1"/>
    <col min="11782" max="11782" width="5.28515625" style="139" customWidth="1"/>
    <col min="11783" max="11783" width="54.7109375" style="139" customWidth="1"/>
    <col min="11784" max="11784" width="6.85546875" style="139" bestFit="1" customWidth="1"/>
    <col min="11785" max="11785" width="8.85546875" style="139" customWidth="1"/>
    <col min="11786" max="11786" width="4.42578125" style="139" customWidth="1"/>
    <col min="11787" max="11787" width="0" style="139" hidden="1" customWidth="1"/>
    <col min="11788" max="11788" width="20.42578125" style="139" customWidth="1"/>
    <col min="11789" max="11789" width="21.140625" style="139" customWidth="1"/>
    <col min="11790" max="11790" width="2.7109375" style="139" customWidth="1"/>
    <col min="11791" max="11793" width="9.140625" style="139"/>
    <col min="11794" max="11794" width="7.7109375" style="139" customWidth="1"/>
    <col min="11795" max="11804" width="0" style="139" hidden="1" customWidth="1"/>
    <col min="11805" max="12032" width="9.140625" style="139"/>
    <col min="12033" max="12036" width="2.7109375" style="139" customWidth="1"/>
    <col min="12037" max="12037" width="3" style="139" bestFit="1" customWidth="1"/>
    <col min="12038" max="12038" width="5.28515625" style="139" customWidth="1"/>
    <col min="12039" max="12039" width="54.7109375" style="139" customWidth="1"/>
    <col min="12040" max="12040" width="6.85546875" style="139" bestFit="1" customWidth="1"/>
    <col min="12041" max="12041" width="8.85546875" style="139" customWidth="1"/>
    <col min="12042" max="12042" width="4.42578125" style="139" customWidth="1"/>
    <col min="12043" max="12043" width="0" style="139" hidden="1" customWidth="1"/>
    <col min="12044" max="12044" width="20.42578125" style="139" customWidth="1"/>
    <col min="12045" max="12045" width="21.140625" style="139" customWidth="1"/>
    <col min="12046" max="12046" width="2.7109375" style="139" customWidth="1"/>
    <col min="12047" max="12049" width="9.140625" style="139"/>
    <col min="12050" max="12050" width="7.7109375" style="139" customWidth="1"/>
    <col min="12051" max="12060" width="0" style="139" hidden="1" customWidth="1"/>
    <col min="12061" max="12288" width="9.140625" style="139"/>
    <col min="12289" max="12292" width="2.7109375" style="139" customWidth="1"/>
    <col min="12293" max="12293" width="3" style="139" bestFit="1" customWidth="1"/>
    <col min="12294" max="12294" width="5.28515625" style="139" customWidth="1"/>
    <col min="12295" max="12295" width="54.7109375" style="139" customWidth="1"/>
    <col min="12296" max="12296" width="6.85546875" style="139" bestFit="1" customWidth="1"/>
    <col min="12297" max="12297" width="8.85546875" style="139" customWidth="1"/>
    <col min="12298" max="12298" width="4.42578125" style="139" customWidth="1"/>
    <col min="12299" max="12299" width="0" style="139" hidden="1" customWidth="1"/>
    <col min="12300" max="12300" width="20.42578125" style="139" customWidth="1"/>
    <col min="12301" max="12301" width="21.140625" style="139" customWidth="1"/>
    <col min="12302" max="12302" width="2.7109375" style="139" customWidth="1"/>
    <col min="12303" max="12305" width="9.140625" style="139"/>
    <col min="12306" max="12306" width="7.7109375" style="139" customWidth="1"/>
    <col min="12307" max="12316" width="0" style="139" hidden="1" customWidth="1"/>
    <col min="12317" max="12544" width="9.140625" style="139"/>
    <col min="12545" max="12548" width="2.7109375" style="139" customWidth="1"/>
    <col min="12549" max="12549" width="3" style="139" bestFit="1" customWidth="1"/>
    <col min="12550" max="12550" width="5.28515625" style="139" customWidth="1"/>
    <col min="12551" max="12551" width="54.7109375" style="139" customWidth="1"/>
    <col min="12552" max="12552" width="6.85546875" style="139" bestFit="1" customWidth="1"/>
    <col min="12553" max="12553" width="8.85546875" style="139" customWidth="1"/>
    <col min="12554" max="12554" width="4.42578125" style="139" customWidth="1"/>
    <col min="12555" max="12555" width="0" style="139" hidden="1" customWidth="1"/>
    <col min="12556" max="12556" width="20.42578125" style="139" customWidth="1"/>
    <col min="12557" max="12557" width="21.140625" style="139" customWidth="1"/>
    <col min="12558" max="12558" width="2.7109375" style="139" customWidth="1"/>
    <col min="12559" max="12561" width="9.140625" style="139"/>
    <col min="12562" max="12562" width="7.7109375" style="139" customWidth="1"/>
    <col min="12563" max="12572" width="0" style="139" hidden="1" customWidth="1"/>
    <col min="12573" max="12800" width="9.140625" style="139"/>
    <col min="12801" max="12804" width="2.7109375" style="139" customWidth="1"/>
    <col min="12805" max="12805" width="3" style="139" bestFit="1" customWidth="1"/>
    <col min="12806" max="12806" width="5.28515625" style="139" customWidth="1"/>
    <col min="12807" max="12807" width="54.7109375" style="139" customWidth="1"/>
    <col min="12808" max="12808" width="6.85546875" style="139" bestFit="1" customWidth="1"/>
    <col min="12809" max="12809" width="8.85546875" style="139" customWidth="1"/>
    <col min="12810" max="12810" width="4.42578125" style="139" customWidth="1"/>
    <col min="12811" max="12811" width="0" style="139" hidden="1" customWidth="1"/>
    <col min="12812" max="12812" width="20.42578125" style="139" customWidth="1"/>
    <col min="12813" max="12813" width="21.140625" style="139" customWidth="1"/>
    <col min="12814" max="12814" width="2.7109375" style="139" customWidth="1"/>
    <col min="12815" max="12817" width="9.140625" style="139"/>
    <col min="12818" max="12818" width="7.7109375" style="139" customWidth="1"/>
    <col min="12819" max="12828" width="0" style="139" hidden="1" customWidth="1"/>
    <col min="12829" max="13056" width="9.140625" style="139"/>
    <col min="13057" max="13060" width="2.7109375" style="139" customWidth="1"/>
    <col min="13061" max="13061" width="3" style="139" bestFit="1" customWidth="1"/>
    <col min="13062" max="13062" width="5.28515625" style="139" customWidth="1"/>
    <col min="13063" max="13063" width="54.7109375" style="139" customWidth="1"/>
    <col min="13064" max="13064" width="6.85546875" style="139" bestFit="1" customWidth="1"/>
    <col min="13065" max="13065" width="8.85546875" style="139" customWidth="1"/>
    <col min="13066" max="13066" width="4.42578125" style="139" customWidth="1"/>
    <col min="13067" max="13067" width="0" style="139" hidden="1" customWidth="1"/>
    <col min="13068" max="13068" width="20.42578125" style="139" customWidth="1"/>
    <col min="13069" max="13069" width="21.140625" style="139" customWidth="1"/>
    <col min="13070" max="13070" width="2.7109375" style="139" customWidth="1"/>
    <col min="13071" max="13073" width="9.140625" style="139"/>
    <col min="13074" max="13074" width="7.7109375" style="139" customWidth="1"/>
    <col min="13075" max="13084" width="0" style="139" hidden="1" customWidth="1"/>
    <col min="13085" max="13312" width="9.140625" style="139"/>
    <col min="13313" max="13316" width="2.7109375" style="139" customWidth="1"/>
    <col min="13317" max="13317" width="3" style="139" bestFit="1" customWidth="1"/>
    <col min="13318" max="13318" width="5.28515625" style="139" customWidth="1"/>
    <col min="13319" max="13319" width="54.7109375" style="139" customWidth="1"/>
    <col min="13320" max="13320" width="6.85546875" style="139" bestFit="1" customWidth="1"/>
    <col min="13321" max="13321" width="8.85546875" style="139" customWidth="1"/>
    <col min="13322" max="13322" width="4.42578125" style="139" customWidth="1"/>
    <col min="13323" max="13323" width="0" style="139" hidden="1" customWidth="1"/>
    <col min="13324" max="13324" width="20.42578125" style="139" customWidth="1"/>
    <col min="13325" max="13325" width="21.140625" style="139" customWidth="1"/>
    <col min="13326" max="13326" width="2.7109375" style="139" customWidth="1"/>
    <col min="13327" max="13329" width="9.140625" style="139"/>
    <col min="13330" max="13330" width="7.7109375" style="139" customWidth="1"/>
    <col min="13331" max="13340" width="0" style="139" hidden="1" customWidth="1"/>
    <col min="13341" max="13568" width="9.140625" style="139"/>
    <col min="13569" max="13572" width="2.7109375" style="139" customWidth="1"/>
    <col min="13573" max="13573" width="3" style="139" bestFit="1" customWidth="1"/>
    <col min="13574" max="13574" width="5.28515625" style="139" customWidth="1"/>
    <col min="13575" max="13575" width="54.7109375" style="139" customWidth="1"/>
    <col min="13576" max="13576" width="6.85546875" style="139" bestFit="1" customWidth="1"/>
    <col min="13577" max="13577" width="8.85546875" style="139" customWidth="1"/>
    <col min="13578" max="13578" width="4.42578125" style="139" customWidth="1"/>
    <col min="13579" max="13579" width="0" style="139" hidden="1" customWidth="1"/>
    <col min="13580" max="13580" width="20.42578125" style="139" customWidth="1"/>
    <col min="13581" max="13581" width="21.140625" style="139" customWidth="1"/>
    <col min="13582" max="13582" width="2.7109375" style="139" customWidth="1"/>
    <col min="13583" max="13585" width="9.140625" style="139"/>
    <col min="13586" max="13586" width="7.7109375" style="139" customWidth="1"/>
    <col min="13587" max="13596" width="0" style="139" hidden="1" customWidth="1"/>
    <col min="13597" max="13824" width="9.140625" style="139"/>
    <col min="13825" max="13828" width="2.7109375" style="139" customWidth="1"/>
    <col min="13829" max="13829" width="3" style="139" bestFit="1" customWidth="1"/>
    <col min="13830" max="13830" width="5.28515625" style="139" customWidth="1"/>
    <col min="13831" max="13831" width="54.7109375" style="139" customWidth="1"/>
    <col min="13832" max="13832" width="6.85546875" style="139" bestFit="1" customWidth="1"/>
    <col min="13833" max="13833" width="8.85546875" style="139" customWidth="1"/>
    <col min="13834" max="13834" width="4.42578125" style="139" customWidth="1"/>
    <col min="13835" max="13835" width="0" style="139" hidden="1" customWidth="1"/>
    <col min="13836" max="13836" width="20.42578125" style="139" customWidth="1"/>
    <col min="13837" max="13837" width="21.140625" style="139" customWidth="1"/>
    <col min="13838" max="13838" width="2.7109375" style="139" customWidth="1"/>
    <col min="13839" max="13841" width="9.140625" style="139"/>
    <col min="13842" max="13842" width="7.7109375" style="139" customWidth="1"/>
    <col min="13843" max="13852" width="0" style="139" hidden="1" customWidth="1"/>
    <col min="13853" max="14080" width="9.140625" style="139"/>
    <col min="14081" max="14084" width="2.7109375" style="139" customWidth="1"/>
    <col min="14085" max="14085" width="3" style="139" bestFit="1" customWidth="1"/>
    <col min="14086" max="14086" width="5.28515625" style="139" customWidth="1"/>
    <col min="14087" max="14087" width="54.7109375" style="139" customWidth="1"/>
    <col min="14088" max="14088" width="6.85546875" style="139" bestFit="1" customWidth="1"/>
    <col min="14089" max="14089" width="8.85546875" style="139" customWidth="1"/>
    <col min="14090" max="14090" width="4.42578125" style="139" customWidth="1"/>
    <col min="14091" max="14091" width="0" style="139" hidden="1" customWidth="1"/>
    <col min="14092" max="14092" width="20.42578125" style="139" customWidth="1"/>
    <col min="14093" max="14093" width="21.140625" style="139" customWidth="1"/>
    <col min="14094" max="14094" width="2.7109375" style="139" customWidth="1"/>
    <col min="14095" max="14097" width="9.140625" style="139"/>
    <col min="14098" max="14098" width="7.7109375" style="139" customWidth="1"/>
    <col min="14099" max="14108" width="0" style="139" hidden="1" customWidth="1"/>
    <col min="14109" max="14336" width="9.140625" style="139"/>
    <col min="14337" max="14340" width="2.7109375" style="139" customWidth="1"/>
    <col min="14341" max="14341" width="3" style="139" bestFit="1" customWidth="1"/>
    <col min="14342" max="14342" width="5.28515625" style="139" customWidth="1"/>
    <col min="14343" max="14343" width="54.7109375" style="139" customWidth="1"/>
    <col min="14344" max="14344" width="6.85546875" style="139" bestFit="1" customWidth="1"/>
    <col min="14345" max="14345" width="8.85546875" style="139" customWidth="1"/>
    <col min="14346" max="14346" width="4.42578125" style="139" customWidth="1"/>
    <col min="14347" max="14347" width="0" style="139" hidden="1" customWidth="1"/>
    <col min="14348" max="14348" width="20.42578125" style="139" customWidth="1"/>
    <col min="14349" max="14349" width="21.140625" style="139" customWidth="1"/>
    <col min="14350" max="14350" width="2.7109375" style="139" customWidth="1"/>
    <col min="14351" max="14353" width="9.140625" style="139"/>
    <col min="14354" max="14354" width="7.7109375" style="139" customWidth="1"/>
    <col min="14355" max="14364" width="0" style="139" hidden="1" customWidth="1"/>
    <col min="14365" max="14592" width="9.140625" style="139"/>
    <col min="14593" max="14596" width="2.7109375" style="139" customWidth="1"/>
    <col min="14597" max="14597" width="3" style="139" bestFit="1" customWidth="1"/>
    <col min="14598" max="14598" width="5.28515625" style="139" customWidth="1"/>
    <col min="14599" max="14599" width="54.7109375" style="139" customWidth="1"/>
    <col min="14600" max="14600" width="6.85546875" style="139" bestFit="1" customWidth="1"/>
    <col min="14601" max="14601" width="8.85546875" style="139" customWidth="1"/>
    <col min="14602" max="14602" width="4.42578125" style="139" customWidth="1"/>
    <col min="14603" max="14603" width="0" style="139" hidden="1" customWidth="1"/>
    <col min="14604" max="14604" width="20.42578125" style="139" customWidth="1"/>
    <col min="14605" max="14605" width="21.140625" style="139" customWidth="1"/>
    <col min="14606" max="14606" width="2.7109375" style="139" customWidth="1"/>
    <col min="14607" max="14609" width="9.140625" style="139"/>
    <col min="14610" max="14610" width="7.7109375" style="139" customWidth="1"/>
    <col min="14611" max="14620" width="0" style="139" hidden="1" customWidth="1"/>
    <col min="14621" max="14848" width="9.140625" style="139"/>
    <col min="14849" max="14852" width="2.7109375" style="139" customWidth="1"/>
    <col min="14853" max="14853" width="3" style="139" bestFit="1" customWidth="1"/>
    <col min="14854" max="14854" width="5.28515625" style="139" customWidth="1"/>
    <col min="14855" max="14855" width="54.7109375" style="139" customWidth="1"/>
    <col min="14856" max="14856" width="6.85546875" style="139" bestFit="1" customWidth="1"/>
    <col min="14857" max="14857" width="8.85546875" style="139" customWidth="1"/>
    <col min="14858" max="14858" width="4.42578125" style="139" customWidth="1"/>
    <col min="14859" max="14859" width="0" style="139" hidden="1" customWidth="1"/>
    <col min="14860" max="14860" width="20.42578125" style="139" customWidth="1"/>
    <col min="14861" max="14861" width="21.140625" style="139" customWidth="1"/>
    <col min="14862" max="14862" width="2.7109375" style="139" customWidth="1"/>
    <col min="14863" max="14865" width="9.140625" style="139"/>
    <col min="14866" max="14866" width="7.7109375" style="139" customWidth="1"/>
    <col min="14867" max="14876" width="0" style="139" hidden="1" customWidth="1"/>
    <col min="14877" max="15104" width="9.140625" style="139"/>
    <col min="15105" max="15108" width="2.7109375" style="139" customWidth="1"/>
    <col min="15109" max="15109" width="3" style="139" bestFit="1" customWidth="1"/>
    <col min="15110" max="15110" width="5.28515625" style="139" customWidth="1"/>
    <col min="15111" max="15111" width="54.7109375" style="139" customWidth="1"/>
    <col min="15112" max="15112" width="6.85546875" style="139" bestFit="1" customWidth="1"/>
    <col min="15113" max="15113" width="8.85546875" style="139" customWidth="1"/>
    <col min="15114" max="15114" width="4.42578125" style="139" customWidth="1"/>
    <col min="15115" max="15115" width="0" style="139" hidden="1" customWidth="1"/>
    <col min="15116" max="15116" width="20.42578125" style="139" customWidth="1"/>
    <col min="15117" max="15117" width="21.140625" style="139" customWidth="1"/>
    <col min="15118" max="15118" width="2.7109375" style="139" customWidth="1"/>
    <col min="15119" max="15121" width="9.140625" style="139"/>
    <col min="15122" max="15122" width="7.7109375" style="139" customWidth="1"/>
    <col min="15123" max="15132" width="0" style="139" hidden="1" customWidth="1"/>
    <col min="15133" max="15360" width="9.140625" style="139"/>
    <col min="15361" max="15364" width="2.7109375" style="139" customWidth="1"/>
    <col min="15365" max="15365" width="3" style="139" bestFit="1" customWidth="1"/>
    <col min="15366" max="15366" width="5.28515625" style="139" customWidth="1"/>
    <col min="15367" max="15367" width="54.7109375" style="139" customWidth="1"/>
    <col min="15368" max="15368" width="6.85546875" style="139" bestFit="1" customWidth="1"/>
    <col min="15369" max="15369" width="8.85546875" style="139" customWidth="1"/>
    <col min="15370" max="15370" width="4.42578125" style="139" customWidth="1"/>
    <col min="15371" max="15371" width="0" style="139" hidden="1" customWidth="1"/>
    <col min="15372" max="15372" width="20.42578125" style="139" customWidth="1"/>
    <col min="15373" max="15373" width="21.140625" style="139" customWidth="1"/>
    <col min="15374" max="15374" width="2.7109375" style="139" customWidth="1"/>
    <col min="15375" max="15377" width="9.140625" style="139"/>
    <col min="15378" max="15378" width="7.7109375" style="139" customWidth="1"/>
    <col min="15379" max="15388" width="0" style="139" hidden="1" customWidth="1"/>
    <col min="15389" max="15616" width="9.140625" style="139"/>
    <col min="15617" max="15620" width="2.7109375" style="139" customWidth="1"/>
    <col min="15621" max="15621" width="3" style="139" bestFit="1" customWidth="1"/>
    <col min="15622" max="15622" width="5.28515625" style="139" customWidth="1"/>
    <col min="15623" max="15623" width="54.7109375" style="139" customWidth="1"/>
    <col min="15624" max="15624" width="6.85546875" style="139" bestFit="1" customWidth="1"/>
    <col min="15625" max="15625" width="8.85546875" style="139" customWidth="1"/>
    <col min="15626" max="15626" width="4.42578125" style="139" customWidth="1"/>
    <col min="15627" max="15627" width="0" style="139" hidden="1" customWidth="1"/>
    <col min="15628" max="15628" width="20.42578125" style="139" customWidth="1"/>
    <col min="15629" max="15629" width="21.140625" style="139" customWidth="1"/>
    <col min="15630" max="15630" width="2.7109375" style="139" customWidth="1"/>
    <col min="15631" max="15633" width="9.140625" style="139"/>
    <col min="15634" max="15634" width="7.7109375" style="139" customWidth="1"/>
    <col min="15635" max="15644" width="0" style="139" hidden="1" customWidth="1"/>
    <col min="15645" max="15872" width="9.140625" style="139"/>
    <col min="15873" max="15876" width="2.7109375" style="139" customWidth="1"/>
    <col min="15877" max="15877" width="3" style="139" bestFit="1" customWidth="1"/>
    <col min="15878" max="15878" width="5.28515625" style="139" customWidth="1"/>
    <col min="15879" max="15879" width="54.7109375" style="139" customWidth="1"/>
    <col min="15880" max="15880" width="6.85546875" style="139" bestFit="1" customWidth="1"/>
    <col min="15881" max="15881" width="8.85546875" style="139" customWidth="1"/>
    <col min="15882" max="15882" width="4.42578125" style="139" customWidth="1"/>
    <col min="15883" max="15883" width="0" style="139" hidden="1" customWidth="1"/>
    <col min="15884" max="15884" width="20.42578125" style="139" customWidth="1"/>
    <col min="15885" max="15885" width="21.140625" style="139" customWidth="1"/>
    <col min="15886" max="15886" width="2.7109375" style="139" customWidth="1"/>
    <col min="15887" max="15889" width="9.140625" style="139"/>
    <col min="15890" max="15890" width="7.7109375" style="139" customWidth="1"/>
    <col min="15891" max="15900" width="0" style="139" hidden="1" customWidth="1"/>
    <col min="15901" max="16128" width="9.140625" style="139"/>
    <col min="16129" max="16132" width="2.7109375" style="139" customWidth="1"/>
    <col min="16133" max="16133" width="3" style="139" bestFit="1" customWidth="1"/>
    <col min="16134" max="16134" width="5.28515625" style="139" customWidth="1"/>
    <col min="16135" max="16135" width="54.7109375" style="139" customWidth="1"/>
    <col min="16136" max="16136" width="6.85546875" style="139" bestFit="1" customWidth="1"/>
    <col min="16137" max="16137" width="8.85546875" style="139" customWidth="1"/>
    <col min="16138" max="16138" width="4.42578125" style="139" customWidth="1"/>
    <col min="16139" max="16139" width="0" style="139" hidden="1" customWidth="1"/>
    <col min="16140" max="16140" width="20.42578125" style="139" customWidth="1"/>
    <col min="16141" max="16141" width="21.140625" style="139" customWidth="1"/>
    <col min="16142" max="16142" width="2.7109375" style="139" customWidth="1"/>
    <col min="16143" max="16145" width="9.140625" style="139"/>
    <col min="16146" max="16146" width="7.7109375" style="139" customWidth="1"/>
    <col min="16147" max="16156" width="0" style="139" hidden="1" customWidth="1"/>
    <col min="16157" max="16384" width="9.140625" style="139"/>
  </cols>
  <sheetData>
    <row r="1" spans="1:58" s="3" customFormat="1" ht="51.75" customHeight="1">
      <c r="A1" s="1279" t="s">
        <v>0</v>
      </c>
      <c r="B1" s="1280"/>
      <c r="C1" s="1280"/>
      <c r="D1" s="1280"/>
      <c r="E1" s="1280"/>
      <c r="F1" s="1280"/>
      <c r="G1" s="1280"/>
      <c r="H1" s="1280"/>
      <c r="I1" s="1280"/>
      <c r="J1" s="1280"/>
      <c r="K1" s="1280"/>
      <c r="L1" s="1280"/>
      <c r="M1" s="1281"/>
      <c r="N1" s="1"/>
      <c r="O1" s="2"/>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row>
    <row r="2" spans="1:58" s="6" customFormat="1" ht="29.25" customHeight="1">
      <c r="A2" s="1282" t="s">
        <v>1</v>
      </c>
      <c r="B2" s="1283"/>
      <c r="C2" s="1283"/>
      <c r="D2" s="1283"/>
      <c r="E2" s="1283"/>
      <c r="F2" s="1283"/>
      <c r="G2" s="1283"/>
      <c r="H2" s="1283"/>
      <c r="I2" s="1283"/>
      <c r="J2" s="1283"/>
      <c r="K2" s="1283"/>
      <c r="L2" s="1283"/>
      <c r="M2" s="1284"/>
      <c r="N2" s="4"/>
      <c r="O2" s="5"/>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row>
    <row r="3" spans="1:58" s="6" customFormat="1" ht="23.25" customHeight="1">
      <c r="A3" s="1285" t="s">
        <v>2</v>
      </c>
      <c r="B3" s="1286"/>
      <c r="C3" s="1286"/>
      <c r="D3" s="1286"/>
      <c r="E3" s="1286"/>
      <c r="F3" s="1286"/>
      <c r="G3" s="1286"/>
      <c r="H3" s="1286"/>
      <c r="I3" s="1286"/>
      <c r="J3" s="1286"/>
      <c r="K3" s="1286"/>
      <c r="L3" s="1286"/>
      <c r="M3" s="1287"/>
      <c r="N3" s="4"/>
      <c r="O3" s="5"/>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row>
    <row r="4" spans="1:58" s="9" customFormat="1" ht="18.75" customHeight="1">
      <c r="A4" s="1288" t="s">
        <v>3</v>
      </c>
      <c r="B4" s="1289"/>
      <c r="C4" s="1289"/>
      <c r="D4" s="1289"/>
      <c r="E4" s="1289"/>
      <c r="F4" s="1289"/>
      <c r="G4" s="1289"/>
      <c r="H4" s="1289"/>
      <c r="I4" s="1289"/>
      <c r="J4" s="1289"/>
      <c r="K4" s="1290"/>
      <c r="L4" s="750" t="s">
        <v>4</v>
      </c>
      <c r="M4" s="749" t="s">
        <v>5</v>
      </c>
      <c r="N4" s="7"/>
      <c r="O4" s="8"/>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row>
    <row r="5" spans="1:58" s="9" customFormat="1" ht="21" customHeight="1">
      <c r="A5" s="1291"/>
      <c r="B5" s="1292"/>
      <c r="C5" s="1292"/>
      <c r="D5" s="1292"/>
      <c r="E5" s="1292"/>
      <c r="F5" s="1292"/>
      <c r="G5" s="1292"/>
      <c r="H5" s="1292"/>
      <c r="I5" s="1292"/>
      <c r="J5" s="1292"/>
      <c r="K5" s="1293"/>
      <c r="L5" s="10"/>
      <c r="M5" s="11"/>
      <c r="N5" s="7"/>
      <c r="O5" s="8"/>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row>
    <row r="6" spans="1:58" s="9" customFormat="1" ht="22.5" customHeight="1">
      <c r="A6" s="1294" t="s">
        <v>6</v>
      </c>
      <c r="B6" s="1295"/>
      <c r="C6" s="1295"/>
      <c r="D6" s="1295"/>
      <c r="E6" s="1295"/>
      <c r="F6" s="1295"/>
      <c r="G6" s="1296"/>
      <c r="H6" s="1296"/>
      <c r="I6" s="1296"/>
      <c r="J6" s="1296"/>
      <c r="K6" s="1297"/>
      <c r="L6" s="12" t="s">
        <v>7</v>
      </c>
      <c r="M6" s="13">
        <f>H46</f>
        <v>0</v>
      </c>
      <c r="N6" s="7"/>
      <c r="O6" s="8"/>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row>
    <row r="7" spans="1:58" s="17" customFormat="1" ht="27.75" customHeight="1">
      <c r="A7" s="1314" t="s">
        <v>8</v>
      </c>
      <c r="B7" s="1315"/>
      <c r="C7" s="1315"/>
      <c r="D7" s="1315"/>
      <c r="E7" s="1315"/>
      <c r="F7" s="1315"/>
      <c r="G7" s="1315"/>
      <c r="H7" s="1315"/>
      <c r="I7" s="1315"/>
      <c r="J7" s="1315"/>
      <c r="K7" s="1315"/>
      <c r="L7" s="1315"/>
      <c r="M7" s="1316"/>
      <c r="N7" s="14"/>
      <c r="O7" s="15"/>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6"/>
      <c r="AS7" s="16"/>
      <c r="AT7" s="16"/>
      <c r="AU7" s="16"/>
      <c r="AV7" s="16"/>
      <c r="AW7" s="16"/>
      <c r="AX7" s="16"/>
      <c r="AY7" s="16"/>
      <c r="AZ7" s="16"/>
      <c r="BA7" s="16"/>
      <c r="BB7" s="16"/>
      <c r="BC7" s="16"/>
      <c r="BD7" s="16"/>
      <c r="BE7" s="16"/>
      <c r="BF7" s="16"/>
    </row>
    <row r="8" spans="1:58" s="19" customFormat="1" ht="21" customHeight="1">
      <c r="A8" s="1317"/>
      <c r="B8" s="1318"/>
      <c r="C8" s="1318"/>
      <c r="D8" s="1318"/>
      <c r="E8" s="1318"/>
      <c r="F8" s="1318"/>
      <c r="G8" s="1318"/>
      <c r="H8" s="1318"/>
      <c r="I8" s="1318"/>
      <c r="J8" s="1318"/>
      <c r="K8" s="1318"/>
      <c r="L8" s="1318"/>
      <c r="M8" s="1319"/>
      <c r="N8" s="18"/>
      <c r="O8" s="5"/>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row>
    <row r="9" spans="1:58" s="19" customFormat="1" ht="21" customHeight="1">
      <c r="A9" s="1320" t="s">
        <v>9</v>
      </c>
      <c r="B9" s="1321"/>
      <c r="C9" s="1321"/>
      <c r="D9" s="1321"/>
      <c r="E9" s="1321"/>
      <c r="F9" s="1321"/>
      <c r="G9" s="1321"/>
      <c r="H9" s="1321"/>
      <c r="I9" s="1321"/>
      <c r="J9" s="1321"/>
      <c r="K9" s="1321"/>
      <c r="L9" s="1321"/>
      <c r="M9" s="1322"/>
      <c r="N9" s="18"/>
      <c r="O9" s="5"/>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row>
    <row r="10" spans="1:58" s="19" customFormat="1" ht="16.5" customHeight="1" thickBot="1">
      <c r="A10" s="1323" t="s">
        <v>10</v>
      </c>
      <c r="B10" s="1324"/>
      <c r="C10" s="1324"/>
      <c r="D10" s="1324"/>
      <c r="E10" s="1324"/>
      <c r="F10" s="1324"/>
      <c r="G10" s="1324"/>
      <c r="H10" s="1324"/>
      <c r="I10" s="1324"/>
      <c r="J10" s="1324"/>
      <c r="K10" s="1324"/>
      <c r="L10" s="1324"/>
      <c r="M10" s="1325"/>
      <c r="N10" s="18"/>
      <c r="O10" s="5"/>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row>
    <row r="11" spans="1:58" s="19" customFormat="1" ht="11.25" customHeight="1">
      <c r="A11" s="20"/>
      <c r="B11" s="21"/>
      <c r="C11" s="21"/>
      <c r="D11" s="21"/>
      <c r="E11" s="22"/>
      <c r="F11" s="21"/>
      <c r="G11" s="21"/>
      <c r="H11" s="23"/>
      <c r="I11" s="24"/>
      <c r="J11" s="21"/>
      <c r="K11" s="21"/>
      <c r="L11" s="21"/>
      <c r="M11" s="25"/>
      <c r="N11" s="18"/>
      <c r="O11" s="5"/>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row>
    <row r="12" spans="1:58" s="6" customFormat="1" ht="10.5" customHeight="1">
      <c r="A12" s="1326"/>
      <c r="B12" s="1327"/>
      <c r="C12" s="1327"/>
      <c r="D12" s="1327"/>
      <c r="E12" s="1327"/>
      <c r="F12" s="1327"/>
      <c r="G12" s="1327"/>
      <c r="H12" s="1327"/>
      <c r="I12" s="1327"/>
      <c r="J12" s="1327"/>
      <c r="K12" s="1327"/>
      <c r="L12" s="1327"/>
      <c r="M12" s="1328"/>
      <c r="N12" s="4"/>
      <c r="O12" s="5"/>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row>
    <row r="13" spans="1:58" s="6" customFormat="1" ht="97.5" customHeight="1">
      <c r="A13" s="1329"/>
      <c r="B13" s="1330"/>
      <c r="C13" s="1330"/>
      <c r="D13" s="1330"/>
      <c r="E13" s="1330"/>
      <c r="F13" s="1330"/>
      <c r="G13" s="1330"/>
      <c r="H13" s="1330"/>
      <c r="I13" s="1330"/>
      <c r="J13" s="1330"/>
      <c r="K13" s="1330"/>
      <c r="L13" s="1330"/>
      <c r="M13" s="1331"/>
      <c r="N13" s="4"/>
      <c r="O13" s="5"/>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row>
    <row r="14" spans="1:58" s="6" customFormat="1" ht="36" customHeight="1" thickBot="1">
      <c r="A14" s="1302" t="s">
        <v>11</v>
      </c>
      <c r="B14" s="1303"/>
      <c r="C14" s="1303"/>
      <c r="D14" s="1303"/>
      <c r="E14" s="1303"/>
      <c r="F14" s="1303"/>
      <c r="G14" s="1303"/>
      <c r="H14" s="1303"/>
      <c r="I14" s="1303"/>
      <c r="J14" s="1303"/>
      <c r="K14" s="1303"/>
      <c r="L14" s="1303"/>
      <c r="M14" s="1304"/>
      <c r="N14" s="4"/>
      <c r="O14" s="5"/>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row>
    <row r="15" spans="1:58" s="6" customFormat="1" ht="6.75" customHeight="1">
      <c r="A15" s="26"/>
      <c r="B15" s="27"/>
      <c r="C15" s="27"/>
      <c r="D15" s="27"/>
      <c r="E15" s="28"/>
      <c r="F15" s="29"/>
      <c r="G15" s="30"/>
      <c r="H15" s="31"/>
      <c r="I15" s="32"/>
      <c r="J15" s="27"/>
      <c r="K15" s="30"/>
      <c r="L15" s="30"/>
      <c r="M15" s="33"/>
      <c r="N15" s="4"/>
      <c r="O15" s="5"/>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row>
    <row r="16" spans="1:58" s="6" customFormat="1" ht="18" customHeight="1">
      <c r="A16" s="1305" t="s">
        <v>12</v>
      </c>
      <c r="B16" s="1306"/>
      <c r="C16" s="1306"/>
      <c r="D16" s="1306"/>
      <c r="E16" s="1306"/>
      <c r="F16" s="1306"/>
      <c r="G16" s="1306"/>
      <c r="H16" s="1306"/>
      <c r="I16" s="1306"/>
      <c r="J16" s="1306"/>
      <c r="K16" s="1306"/>
      <c r="L16" s="1306"/>
      <c r="M16" s="1307"/>
      <c r="N16" s="4"/>
      <c r="O16" s="5"/>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row>
    <row r="17" spans="1:58" s="36" customFormat="1" ht="70.5" customHeight="1">
      <c r="A17" s="34" t="s">
        <v>13</v>
      </c>
      <c r="B17" s="1308" t="s">
        <v>14</v>
      </c>
      <c r="C17" s="1309"/>
      <c r="D17" s="1309"/>
      <c r="E17" s="1309"/>
      <c r="F17" s="1309"/>
      <c r="G17" s="1309"/>
      <c r="H17" s="1309"/>
      <c r="I17" s="1309"/>
      <c r="J17" s="1309"/>
      <c r="K17" s="1309"/>
      <c r="L17" s="1309"/>
      <c r="M17" s="1310"/>
      <c r="N17" s="4"/>
      <c r="O17" s="5"/>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35"/>
      <c r="AS17" s="35"/>
      <c r="AT17" s="35"/>
      <c r="AU17" s="35"/>
      <c r="AV17" s="35"/>
      <c r="AW17" s="35"/>
      <c r="AX17" s="35"/>
      <c r="AY17" s="35"/>
      <c r="AZ17" s="35"/>
      <c r="BA17" s="35"/>
      <c r="BB17" s="35"/>
      <c r="BC17" s="35"/>
      <c r="BD17" s="35"/>
      <c r="BE17" s="35"/>
      <c r="BF17" s="35"/>
    </row>
    <row r="18" spans="1:58" s="6" customFormat="1" ht="84" customHeight="1">
      <c r="A18" s="34" t="s">
        <v>15</v>
      </c>
      <c r="B18" s="1311" t="s">
        <v>16</v>
      </c>
      <c r="C18" s="1312"/>
      <c r="D18" s="1312"/>
      <c r="E18" s="1312"/>
      <c r="F18" s="1312"/>
      <c r="G18" s="1312"/>
      <c r="H18" s="1312"/>
      <c r="I18" s="1312"/>
      <c r="J18" s="1312"/>
      <c r="K18" s="1312"/>
      <c r="L18" s="1312"/>
      <c r="M18" s="1313"/>
      <c r="N18" s="4"/>
      <c r="O18" s="5"/>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row>
    <row r="19" spans="1:58" s="6" customFormat="1" ht="30" customHeight="1">
      <c r="A19" s="34" t="s">
        <v>17</v>
      </c>
      <c r="B19" s="1311" t="s">
        <v>18</v>
      </c>
      <c r="C19" s="1312"/>
      <c r="D19" s="1312"/>
      <c r="E19" s="1312"/>
      <c r="F19" s="1312"/>
      <c r="G19" s="1312"/>
      <c r="H19" s="1312"/>
      <c r="I19" s="1312"/>
      <c r="J19" s="1312"/>
      <c r="K19" s="1312"/>
      <c r="L19" s="1312"/>
      <c r="M19" s="1313"/>
      <c r="N19" s="4"/>
      <c r="O19" s="5"/>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row>
    <row r="20" spans="1:58" s="6" customFormat="1" ht="44.25" customHeight="1">
      <c r="A20" s="37" t="s">
        <v>19</v>
      </c>
      <c r="B20" s="1311" t="s">
        <v>20</v>
      </c>
      <c r="C20" s="1312"/>
      <c r="D20" s="1312"/>
      <c r="E20" s="1312"/>
      <c r="F20" s="1312"/>
      <c r="G20" s="1312"/>
      <c r="H20" s="1312"/>
      <c r="I20" s="1312"/>
      <c r="J20" s="1312"/>
      <c r="K20" s="1312"/>
      <c r="L20" s="1312"/>
      <c r="M20" s="1313"/>
      <c r="N20" s="4"/>
      <c r="O20" s="5"/>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row>
    <row r="21" spans="1:58" s="6" customFormat="1" ht="16.5" customHeight="1">
      <c r="A21" s="1263" t="s">
        <v>21</v>
      </c>
      <c r="B21" s="1264"/>
      <c r="C21" s="1264"/>
      <c r="D21" s="1264"/>
      <c r="E21" s="1264"/>
      <c r="F21" s="1264"/>
      <c r="G21" s="1264"/>
      <c r="H21" s="1264"/>
      <c r="I21" s="1264"/>
      <c r="J21" s="1264"/>
      <c r="K21" s="1264"/>
      <c r="L21" s="1264"/>
      <c r="M21" s="1265"/>
      <c r="N21" s="4"/>
      <c r="O21" s="5"/>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row>
    <row r="22" spans="1:58" s="6" customFormat="1" ht="15.75" customHeight="1" thickBot="1">
      <c r="A22" s="1266" t="s">
        <v>22</v>
      </c>
      <c r="B22" s="1267"/>
      <c r="C22" s="1267"/>
      <c r="D22" s="1267"/>
      <c r="E22" s="1267"/>
      <c r="F22" s="1267"/>
      <c r="G22" s="1267"/>
      <c r="H22" s="1267"/>
      <c r="I22" s="1267"/>
      <c r="J22" s="1267"/>
      <c r="K22" s="1267"/>
      <c r="L22" s="1267"/>
      <c r="M22" s="1268"/>
      <c r="N22" s="4"/>
      <c r="O22" s="5"/>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row>
    <row r="23" spans="1:58" s="4" customFormat="1" ht="15" hidden="1" customHeight="1">
      <c r="A23" s="1269"/>
      <c r="B23" s="1270"/>
      <c r="C23" s="1270"/>
      <c r="D23" s="1270"/>
      <c r="E23" s="1270"/>
      <c r="F23" s="1270"/>
      <c r="G23" s="1270"/>
      <c r="H23" s="1270"/>
      <c r="I23" s="1270"/>
      <c r="J23" s="1270"/>
      <c r="K23" s="1270"/>
      <c r="L23" s="1270"/>
      <c r="M23" s="1270"/>
      <c r="O23" s="5"/>
    </row>
    <row r="24" spans="1:58" s="40" customFormat="1" ht="15.75">
      <c r="A24" s="1271"/>
      <c r="B24" s="1272"/>
      <c r="C24" s="1272"/>
      <c r="D24" s="1272"/>
      <c r="E24" s="1272"/>
      <c r="F24" s="1272"/>
      <c r="G24" s="1272"/>
      <c r="H24" s="1272"/>
      <c r="I24" s="1272"/>
      <c r="J24" s="1272"/>
      <c r="K24" s="1272"/>
      <c r="L24" s="1272"/>
      <c r="M24" s="1272"/>
      <c r="N24" s="38"/>
      <c r="O24" s="38"/>
      <c r="P24" s="38"/>
      <c r="Q24" s="38"/>
      <c r="R24" s="38"/>
      <c r="S24" s="38"/>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row>
    <row r="25" spans="1:58" s="6" customFormat="1" ht="18" customHeight="1">
      <c r="A25" s="1273" t="s">
        <v>23</v>
      </c>
      <c r="B25" s="1274"/>
      <c r="C25" s="1274"/>
      <c r="D25" s="1274"/>
      <c r="E25" s="1274"/>
      <c r="F25" s="1274"/>
      <c r="G25" s="1274"/>
      <c r="H25" s="1274"/>
      <c r="I25" s="1274"/>
      <c r="J25" s="1274"/>
      <c r="K25" s="1274"/>
      <c r="L25" s="1274"/>
      <c r="M25" s="1275"/>
      <c r="N25" s="4"/>
      <c r="O25" s="5"/>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row>
    <row r="26" spans="1:58" s="6" customFormat="1" ht="24" customHeight="1">
      <c r="A26" s="41" t="s">
        <v>24</v>
      </c>
      <c r="B26" s="42" t="s">
        <v>25</v>
      </c>
      <c r="C26" s="43"/>
      <c r="D26" s="44"/>
      <c r="E26" s="45"/>
      <c r="F26" s="46"/>
      <c r="G26" s="47"/>
      <c r="H26" s="48"/>
      <c r="I26" s="49"/>
      <c r="J26" s="47"/>
      <c r="K26" s="50"/>
      <c r="L26" s="51"/>
      <c r="M26" s="52"/>
      <c r="N26" s="4"/>
      <c r="O26" s="5"/>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row>
    <row r="27" spans="1:58" s="6" customFormat="1" ht="15">
      <c r="A27" s="53"/>
      <c r="B27" s="54" t="s">
        <v>26</v>
      </c>
      <c r="C27" s="1276" t="s">
        <v>27</v>
      </c>
      <c r="D27" s="1277"/>
      <c r="E27" s="1277"/>
      <c r="F27" s="1277"/>
      <c r="G27" s="1277"/>
      <c r="H27" s="1277"/>
      <c r="I27" s="1277"/>
      <c r="J27" s="1277"/>
      <c r="K27" s="1277"/>
      <c r="L27" s="1277"/>
      <c r="M27" s="1278"/>
      <c r="N27" s="4"/>
      <c r="O27" s="5"/>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row>
    <row r="28" spans="1:58" s="6" customFormat="1" ht="15">
      <c r="A28" s="55"/>
      <c r="B28" s="56" t="s">
        <v>28</v>
      </c>
      <c r="C28" s="899" t="s">
        <v>29</v>
      </c>
      <c r="D28" s="1332"/>
      <c r="E28" s="1333"/>
      <c r="F28" s="1333"/>
      <c r="G28" s="1333"/>
      <c r="H28" s="1333"/>
      <c r="I28" s="1333"/>
      <c r="J28" s="1333"/>
      <c r="K28" s="1333"/>
      <c r="L28" s="1333"/>
      <c r="M28" s="878"/>
      <c r="N28" s="4"/>
      <c r="O28" s="5"/>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row>
    <row r="29" spans="1:58" s="6" customFormat="1" ht="24" customHeight="1">
      <c r="A29" s="57" t="s">
        <v>30</v>
      </c>
      <c r="B29" s="58" t="s">
        <v>31</v>
      </c>
      <c r="C29" s="58"/>
      <c r="D29" s="59"/>
      <c r="E29" s="60"/>
      <c r="F29" s="61"/>
      <c r="G29" s="62"/>
      <c r="H29" s="63"/>
      <c r="I29" s="64"/>
      <c r="J29" s="62"/>
      <c r="K29" s="65"/>
      <c r="L29" s="66"/>
      <c r="M29" s="52"/>
      <c r="N29" s="4"/>
      <c r="O29" s="5"/>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row>
    <row r="30" spans="1:58" s="6" customFormat="1" ht="56.25" customHeight="1">
      <c r="A30" s="67"/>
      <c r="B30" s="54" t="s">
        <v>26</v>
      </c>
      <c r="C30" s="790" t="s">
        <v>32</v>
      </c>
      <c r="D30" s="1334"/>
      <c r="E30" s="1334"/>
      <c r="F30" s="1334"/>
      <c r="G30" s="1334"/>
      <c r="H30" s="1334"/>
      <c r="I30" s="1334"/>
      <c r="J30" s="1334"/>
      <c r="K30" s="1334"/>
      <c r="L30" s="1334"/>
      <c r="M30" s="791"/>
      <c r="N30" s="4"/>
      <c r="O30" s="5"/>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row>
    <row r="31" spans="1:58" s="6" customFormat="1" ht="44.25" customHeight="1">
      <c r="A31" s="53"/>
      <c r="B31" s="54" t="s">
        <v>28</v>
      </c>
      <c r="C31" s="853" t="s">
        <v>33</v>
      </c>
      <c r="D31" s="1335"/>
      <c r="E31" s="1335"/>
      <c r="F31" s="1335"/>
      <c r="G31" s="1335"/>
      <c r="H31" s="1335"/>
      <c r="I31" s="1335"/>
      <c r="J31" s="1335"/>
      <c r="K31" s="1335"/>
      <c r="L31" s="1335"/>
      <c r="M31" s="854"/>
      <c r="N31" s="4"/>
      <c r="O31" s="5"/>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row>
    <row r="32" spans="1:58" s="6" customFormat="1" ht="45" customHeight="1">
      <c r="A32" s="57" t="s">
        <v>34</v>
      </c>
      <c r="B32" s="1336" t="s">
        <v>35</v>
      </c>
      <c r="C32" s="1336"/>
      <c r="D32" s="1336"/>
      <c r="E32" s="1336"/>
      <c r="F32" s="1336"/>
      <c r="G32" s="1336"/>
      <c r="H32" s="1336"/>
      <c r="I32" s="1336"/>
      <c r="J32" s="1336"/>
      <c r="K32" s="1336"/>
      <c r="L32" s="1336"/>
      <c r="M32" s="1337"/>
      <c r="N32" s="4"/>
      <c r="O32" s="5"/>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row>
    <row r="33" spans="1:58" s="6" customFormat="1" ht="42" customHeight="1">
      <c r="A33" s="57" t="s">
        <v>36</v>
      </c>
      <c r="B33" s="1260" t="s">
        <v>37</v>
      </c>
      <c r="C33" s="1260"/>
      <c r="D33" s="1260"/>
      <c r="E33" s="1260"/>
      <c r="F33" s="1260"/>
      <c r="G33" s="1260"/>
      <c r="H33" s="1260"/>
      <c r="I33" s="1260"/>
      <c r="J33" s="1260"/>
      <c r="K33" s="1260"/>
      <c r="L33" s="1260"/>
      <c r="M33" s="775"/>
      <c r="N33" s="4"/>
      <c r="O33" s="5"/>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row>
    <row r="34" spans="1:58" s="6" customFormat="1" ht="15" thickBot="1">
      <c r="A34" s="68" t="s">
        <v>38</v>
      </c>
      <c r="B34" s="1261" t="s">
        <v>39</v>
      </c>
      <c r="C34" s="1261"/>
      <c r="D34" s="1261"/>
      <c r="E34" s="1261"/>
      <c r="F34" s="1261"/>
      <c r="G34" s="1261"/>
      <c r="H34" s="1261"/>
      <c r="I34" s="1261"/>
      <c r="J34" s="1261"/>
      <c r="K34" s="1261"/>
      <c r="L34" s="1261"/>
      <c r="M34" s="1262"/>
      <c r="N34" s="4"/>
      <c r="O34" s="5"/>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row>
    <row r="35" spans="1:58" s="6" customFormat="1" ht="33" customHeight="1" thickBot="1">
      <c r="A35" s="1246" t="s">
        <v>40</v>
      </c>
      <c r="B35" s="1247"/>
      <c r="C35" s="1247"/>
      <c r="D35" s="1247"/>
      <c r="E35" s="1247"/>
      <c r="F35" s="1247"/>
      <c r="G35" s="1247"/>
      <c r="H35" s="1247"/>
      <c r="I35" s="1247"/>
      <c r="J35" s="1247"/>
      <c r="K35" s="1247"/>
      <c r="L35" s="1247"/>
      <c r="M35" s="1248"/>
      <c r="N35" s="4"/>
      <c r="O35" s="5"/>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row>
    <row r="36" spans="1:58" s="74" customFormat="1" ht="42" customHeight="1" thickBot="1">
      <c r="A36" s="1249" t="s">
        <v>41</v>
      </c>
      <c r="B36" s="1250"/>
      <c r="C36" s="1250"/>
      <c r="D36" s="1250"/>
      <c r="E36" s="1250"/>
      <c r="F36" s="1250"/>
      <c r="G36" s="1251"/>
      <c r="H36" s="1252" t="s">
        <v>42</v>
      </c>
      <c r="I36" s="1252"/>
      <c r="J36" s="1253"/>
      <c r="K36" s="69"/>
      <c r="L36" s="70" t="s">
        <v>43</v>
      </c>
      <c r="M36" s="71" t="s">
        <v>44</v>
      </c>
      <c r="N36" s="72"/>
      <c r="O36" s="73"/>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row>
    <row r="37" spans="1:58" s="86" customFormat="1" ht="18.75" customHeight="1">
      <c r="A37" s="75"/>
      <c r="B37" s="76"/>
      <c r="C37" s="76"/>
      <c r="D37" s="77"/>
      <c r="E37" s="78"/>
      <c r="F37" s="79"/>
      <c r="G37" s="80" t="s">
        <v>45</v>
      </c>
      <c r="H37" s="1254" t="str">
        <f>IF(AND(OR(A52="x",A52="p"),OR(A53="x",A53="p"),OR(A55="x",A55="p"),OR(A56="x",A56="p"),OR(A57="x",A57="p"),OR(A59="x",A59="p"),OR(A60="x",A60="p"),OR(A61="x",A61="p"),OR(A62="x",A62="p"),OR(A63="x",A63="p"),OR(A64="x",A64="p"),OR(A65="x",A65="p"), OR(A68="x", A68="p"), OR(A70="x", A70="p")),"All Complete","NOT COMPLETE")</f>
        <v>NOT COMPLETE</v>
      </c>
      <c r="I37" s="1255"/>
      <c r="J37" s="1256"/>
      <c r="K37" s="81"/>
      <c r="L37" s="82" t="s">
        <v>46</v>
      </c>
      <c r="M37" s="83" t="s">
        <v>46</v>
      </c>
      <c r="N37" s="84"/>
      <c r="O37" s="85"/>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row>
    <row r="38" spans="1:58" s="97" customFormat="1" ht="17.25" customHeight="1">
      <c r="A38" s="87"/>
      <c r="B38" s="88"/>
      <c r="C38" s="88"/>
      <c r="D38" s="88"/>
      <c r="E38" s="89"/>
      <c r="F38" s="90"/>
      <c r="G38" s="91" t="s">
        <v>47</v>
      </c>
      <c r="H38" s="1257">
        <f>I114</f>
        <v>0</v>
      </c>
      <c r="I38" s="1258"/>
      <c r="J38" s="1259"/>
      <c r="K38" s="92"/>
      <c r="L38" s="93">
        <f>K114</f>
        <v>0</v>
      </c>
      <c r="M38" s="94">
        <f>J114</f>
        <v>0</v>
      </c>
      <c r="N38" s="95"/>
      <c r="O38" s="96"/>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row>
    <row r="39" spans="1:58" s="97" customFormat="1" ht="17.25" customHeight="1">
      <c r="A39" s="98"/>
      <c r="B39" s="99"/>
      <c r="C39" s="99"/>
      <c r="D39" s="100"/>
      <c r="E39" s="101"/>
      <c r="F39" s="102"/>
      <c r="G39" s="103" t="s">
        <v>48</v>
      </c>
      <c r="H39" s="1240">
        <f>I160</f>
        <v>0</v>
      </c>
      <c r="I39" s="1241"/>
      <c r="J39" s="1242"/>
      <c r="K39" s="104"/>
      <c r="L39" s="105">
        <f>K160</f>
        <v>0</v>
      </c>
      <c r="M39" s="106">
        <f>J160</f>
        <v>0</v>
      </c>
      <c r="N39" s="95"/>
      <c r="O39" s="96"/>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row>
    <row r="40" spans="1:58" s="97" customFormat="1" ht="17.25" customHeight="1">
      <c r="A40" s="87"/>
      <c r="B40" s="88"/>
      <c r="C40" s="88"/>
      <c r="D40" s="88"/>
      <c r="E40" s="89"/>
      <c r="F40" s="90"/>
      <c r="G40" s="91" t="s">
        <v>49</v>
      </c>
      <c r="H40" s="1243">
        <f>I233</f>
        <v>0</v>
      </c>
      <c r="I40" s="1244"/>
      <c r="J40" s="1245"/>
      <c r="K40" s="107"/>
      <c r="L40" s="93">
        <f>K233</f>
        <v>0</v>
      </c>
      <c r="M40" s="108">
        <f>J233</f>
        <v>0</v>
      </c>
      <c r="N40" s="95"/>
      <c r="O40" s="96"/>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row>
    <row r="41" spans="1:58" s="97" customFormat="1" ht="17.25" customHeight="1">
      <c r="A41" s="98"/>
      <c r="B41" s="99"/>
      <c r="C41" s="99"/>
      <c r="D41" s="100"/>
      <c r="E41" s="101"/>
      <c r="F41" s="102"/>
      <c r="G41" s="103" t="s">
        <v>50</v>
      </c>
      <c r="H41" s="1240">
        <f>I287</f>
        <v>0</v>
      </c>
      <c r="I41" s="1241"/>
      <c r="J41" s="1242"/>
      <c r="K41" s="104"/>
      <c r="L41" s="105">
        <f>K287</f>
        <v>0</v>
      </c>
      <c r="M41" s="106">
        <f>J287</f>
        <v>0</v>
      </c>
      <c r="N41" s="95"/>
      <c r="O41" s="96"/>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row>
    <row r="42" spans="1:58" s="97" customFormat="1" ht="17.25" customHeight="1">
      <c r="A42" s="109"/>
      <c r="B42" s="110"/>
      <c r="C42" s="110"/>
      <c r="D42" s="110"/>
      <c r="E42" s="111"/>
      <c r="F42" s="112"/>
      <c r="G42" s="91" t="s">
        <v>51</v>
      </c>
      <c r="H42" s="1243">
        <f>I336</f>
        <v>0</v>
      </c>
      <c r="I42" s="1244"/>
      <c r="J42" s="1245"/>
      <c r="K42" s="107"/>
      <c r="L42" s="93">
        <f>K336</f>
        <v>0</v>
      </c>
      <c r="M42" s="108">
        <f>J336</f>
        <v>0</v>
      </c>
      <c r="N42" s="95"/>
      <c r="O42" s="96"/>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row>
    <row r="43" spans="1:58" s="86" customFormat="1" ht="17.25" customHeight="1">
      <c r="A43" s="113"/>
      <c r="B43" s="114"/>
      <c r="C43" s="114"/>
      <c r="D43" s="114"/>
      <c r="E43" s="115"/>
      <c r="F43" s="116"/>
      <c r="G43" s="117" t="s">
        <v>52</v>
      </c>
      <c r="H43" s="1240">
        <f>I396</f>
        <v>0</v>
      </c>
      <c r="I43" s="1241"/>
      <c r="J43" s="1242"/>
      <c r="K43" s="118"/>
      <c r="L43" s="105">
        <f>K396</f>
        <v>0</v>
      </c>
      <c r="M43" s="106">
        <f>J396</f>
        <v>0</v>
      </c>
      <c r="N43" s="84"/>
      <c r="O43" s="85"/>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row>
    <row r="44" spans="1:58" s="86" customFormat="1" ht="17.25" customHeight="1">
      <c r="A44" s="109"/>
      <c r="B44" s="110"/>
      <c r="C44" s="110"/>
      <c r="D44" s="110"/>
      <c r="E44" s="111"/>
      <c r="F44" s="112"/>
      <c r="G44" s="91" t="s">
        <v>53</v>
      </c>
      <c r="H44" s="1243">
        <f>I471</f>
        <v>0</v>
      </c>
      <c r="I44" s="1244"/>
      <c r="J44" s="1245"/>
      <c r="K44" s="107"/>
      <c r="L44" s="93">
        <f>K471</f>
        <v>0</v>
      </c>
      <c r="M44" s="108">
        <f>J471</f>
        <v>0</v>
      </c>
      <c r="N44" s="84"/>
      <c r="O44" s="85"/>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row>
    <row r="45" spans="1:58" s="86" customFormat="1" ht="20.25" customHeight="1" thickBot="1">
      <c r="A45" s="113"/>
      <c r="B45" s="114"/>
      <c r="C45" s="114"/>
      <c r="D45" s="114"/>
      <c r="E45" s="115"/>
      <c r="F45" s="116"/>
      <c r="G45" s="117" t="s">
        <v>54</v>
      </c>
      <c r="H45" s="1240">
        <f>I504</f>
        <v>0</v>
      </c>
      <c r="I45" s="1241"/>
      <c r="J45" s="1242"/>
      <c r="K45" s="118"/>
      <c r="L45" s="105">
        <f>K504</f>
        <v>0</v>
      </c>
      <c r="M45" s="106">
        <f>J504</f>
        <v>0</v>
      </c>
      <c r="N45" s="84"/>
      <c r="O45" s="85"/>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row>
    <row r="46" spans="1:58" s="86" customFormat="1" ht="26.25" customHeight="1" thickBot="1">
      <c r="A46" s="1229" t="s">
        <v>55</v>
      </c>
      <c r="B46" s="1230"/>
      <c r="C46" s="1230"/>
      <c r="D46" s="1230"/>
      <c r="E46" s="1230"/>
      <c r="F46" s="1230"/>
      <c r="G46" s="1231"/>
      <c r="H46" s="1232">
        <f>SUM(H38:J45)</f>
        <v>0</v>
      </c>
      <c r="I46" s="1233"/>
      <c r="J46" s="1233"/>
      <c r="K46" s="119"/>
      <c r="L46" s="120">
        <f>SUM(L38:L45)</f>
        <v>0</v>
      </c>
      <c r="M46" s="71">
        <f>SUM(M38:M45)</f>
        <v>0</v>
      </c>
      <c r="N46" s="84"/>
      <c r="O46" s="85"/>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row>
    <row r="47" spans="1:58" s="134" customFormat="1" ht="30.75" customHeight="1">
      <c r="A47" s="121" t="s">
        <v>56</v>
      </c>
      <c r="B47" s="14"/>
      <c r="C47" s="122"/>
      <c r="D47" s="123"/>
      <c r="E47" s="124"/>
      <c r="F47" s="125"/>
      <c r="G47" s="126"/>
      <c r="H47" s="127"/>
      <c r="I47" s="128"/>
      <c r="J47" s="129"/>
      <c r="K47" s="130"/>
      <c r="L47" s="126"/>
      <c r="M47" s="131"/>
      <c r="N47" s="132"/>
      <c r="O47" s="133"/>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row>
    <row r="48" spans="1:58" ht="21" customHeight="1">
      <c r="A48" s="1298" t="s">
        <v>40</v>
      </c>
      <c r="B48" s="1299"/>
      <c r="C48" s="1299"/>
      <c r="D48" s="1299"/>
      <c r="E48" s="1299"/>
      <c r="F48" s="1299"/>
      <c r="G48" s="1299"/>
      <c r="H48" s="1299"/>
      <c r="I48" s="1299"/>
      <c r="J48" s="1299"/>
      <c r="K48" s="135"/>
      <c r="L48" s="136"/>
      <c r="M48" s="52"/>
    </row>
    <row r="49" spans="1:58" ht="25.5" customHeight="1" thickBot="1">
      <c r="A49" s="1300"/>
      <c r="B49" s="1301"/>
      <c r="C49" s="1301"/>
      <c r="D49" s="1301"/>
      <c r="E49" s="1301"/>
      <c r="F49" s="1301"/>
      <c r="G49" s="1301"/>
      <c r="H49" s="1301"/>
      <c r="I49" s="1301"/>
      <c r="J49" s="1301"/>
      <c r="K49" s="140"/>
      <c r="L49" s="140"/>
      <c r="M49" s="141"/>
    </row>
    <row r="50" spans="1:58" ht="18.75" customHeight="1" thickBot="1">
      <c r="A50" s="817" t="s">
        <v>57</v>
      </c>
      <c r="B50" s="1234"/>
      <c r="C50" s="1234"/>
      <c r="D50" s="1234"/>
      <c r="E50" s="1234"/>
      <c r="F50" s="1234"/>
      <c r="G50" s="1234"/>
      <c r="H50" s="1234"/>
      <c r="I50" s="1234"/>
      <c r="J50" s="1234"/>
      <c r="K50" s="1234"/>
      <c r="L50" s="1234"/>
      <c r="M50" s="1235"/>
    </row>
    <row r="51" spans="1:58" ht="27" customHeight="1" thickBot="1">
      <c r="A51" s="142"/>
      <c r="B51" s="1236" t="s">
        <v>58</v>
      </c>
      <c r="C51" s="1236"/>
      <c r="D51" s="1236"/>
      <c r="E51" s="1236"/>
      <c r="F51" s="1236"/>
      <c r="G51" s="1236"/>
      <c r="H51" s="1237"/>
      <c r="I51" s="1238" t="s">
        <v>59</v>
      </c>
      <c r="J51" s="1239"/>
      <c r="K51" s="143"/>
      <c r="L51" s="144" t="s">
        <v>60</v>
      </c>
      <c r="M51" s="145" t="s">
        <v>61</v>
      </c>
    </row>
    <row r="52" spans="1:58" ht="52.5" customHeight="1">
      <c r="A52" s="146"/>
      <c r="B52" s="147">
        <v>1</v>
      </c>
      <c r="C52" s="1218" t="s">
        <v>62</v>
      </c>
      <c r="D52" s="1219"/>
      <c r="E52" s="1219"/>
      <c r="F52" s="1219"/>
      <c r="G52" s="1219"/>
      <c r="H52" s="1220"/>
      <c r="I52" s="1221" t="s">
        <v>63</v>
      </c>
      <c r="J52" s="1222"/>
      <c r="K52" s="148"/>
      <c r="L52" s="149" t="s">
        <v>64</v>
      </c>
      <c r="M52" s="150"/>
      <c r="O52" s="837" t="s">
        <v>65</v>
      </c>
      <c r="P52" s="837"/>
      <c r="Q52" s="837"/>
      <c r="R52" s="837"/>
      <c r="S52" s="837"/>
      <c r="T52" s="837"/>
      <c r="U52" s="837"/>
      <c r="V52" s="837"/>
      <c r="W52" s="837"/>
      <c r="X52" s="837"/>
      <c r="Y52" s="837"/>
      <c r="Z52" s="837"/>
      <c r="AA52" s="837"/>
      <c r="AB52" s="837"/>
      <c r="AC52" s="837"/>
      <c r="AD52" s="837"/>
    </row>
    <row r="53" spans="1:58" s="153" customFormat="1" ht="14.25" customHeight="1">
      <c r="A53" s="1153"/>
      <c r="B53" s="1155">
        <v>2</v>
      </c>
      <c r="C53" s="1223" t="s">
        <v>66</v>
      </c>
      <c r="D53" s="1224"/>
      <c r="E53" s="1224"/>
      <c r="F53" s="1224"/>
      <c r="G53" s="1224"/>
      <c r="H53" s="1225"/>
      <c r="I53" s="1163" t="s">
        <v>63</v>
      </c>
      <c r="J53" s="1164"/>
      <c r="K53" s="1190"/>
      <c r="L53" s="1168" t="s">
        <v>67</v>
      </c>
      <c r="M53" s="906"/>
      <c r="N53" s="137"/>
      <c r="O53" s="1216" t="s">
        <v>700</v>
      </c>
      <c r="P53" s="1216"/>
      <c r="Q53" s="1216"/>
      <c r="R53" s="1216"/>
      <c r="S53" s="1216"/>
      <c r="T53" s="1216"/>
      <c r="U53" s="1216"/>
      <c r="V53" s="1216"/>
      <c r="W53" s="1216"/>
      <c r="X53" s="1216"/>
      <c r="Y53" s="1216"/>
      <c r="Z53" s="151"/>
      <c r="AA53" s="137"/>
      <c r="AB53" s="137"/>
      <c r="AC53" s="137"/>
      <c r="AD53" s="137"/>
      <c r="AE53" s="137"/>
      <c r="AF53" s="137"/>
      <c r="AG53" s="137"/>
      <c r="AH53" s="137"/>
      <c r="AI53" s="137"/>
      <c r="AJ53" s="137"/>
      <c r="AK53" s="137"/>
      <c r="AL53" s="137"/>
      <c r="AM53" s="137"/>
      <c r="AN53" s="137"/>
      <c r="AO53" s="137"/>
      <c r="AP53" s="137"/>
      <c r="AQ53" s="137"/>
      <c r="AR53" s="152"/>
      <c r="AS53" s="152"/>
      <c r="AT53" s="152"/>
      <c r="AU53" s="152"/>
      <c r="AV53" s="152"/>
      <c r="AW53" s="152"/>
      <c r="AX53" s="152"/>
      <c r="AY53" s="152"/>
      <c r="AZ53" s="152"/>
      <c r="BA53" s="152"/>
      <c r="BB53" s="152"/>
      <c r="BC53" s="152"/>
      <c r="BD53" s="152"/>
      <c r="BE53" s="152"/>
      <c r="BF53" s="152"/>
    </row>
    <row r="54" spans="1:58" s="137" customFormat="1" ht="38.25" customHeight="1">
      <c r="A54" s="1154"/>
      <c r="B54" s="1156"/>
      <c r="C54" s="1226"/>
      <c r="D54" s="1227"/>
      <c r="E54" s="1227"/>
      <c r="F54" s="1227"/>
      <c r="G54" s="1227"/>
      <c r="H54" s="1228"/>
      <c r="I54" s="1165"/>
      <c r="J54" s="1166"/>
      <c r="K54" s="872"/>
      <c r="L54" s="1169"/>
      <c r="M54" s="908"/>
      <c r="O54" s="994" t="s">
        <v>68</v>
      </c>
      <c r="P54" s="1133"/>
      <c r="Q54" s="1133"/>
      <c r="R54" s="1133"/>
      <c r="S54" s="1133"/>
      <c r="T54" s="1133"/>
      <c r="U54" s="1133"/>
      <c r="V54" s="1133"/>
      <c r="W54" s="1133"/>
      <c r="X54" s="1133"/>
      <c r="Y54" s="1133"/>
    </row>
    <row r="55" spans="1:58" s="137" customFormat="1" ht="30" customHeight="1">
      <c r="A55" s="154"/>
      <c r="B55" s="155">
        <v>3</v>
      </c>
      <c r="C55" s="1203" t="s">
        <v>69</v>
      </c>
      <c r="D55" s="1204"/>
      <c r="E55" s="1204"/>
      <c r="F55" s="1204"/>
      <c r="G55" s="1204"/>
      <c r="H55" s="1205"/>
      <c r="I55" s="1150" t="s">
        <v>63</v>
      </c>
      <c r="J55" s="1217"/>
      <c r="K55" s="156"/>
      <c r="L55" s="157" t="s">
        <v>70</v>
      </c>
      <c r="M55" s="158"/>
      <c r="O55" s="990" t="s">
        <v>71</v>
      </c>
      <c r="P55" s="990"/>
      <c r="Q55" s="990"/>
      <c r="R55" s="990"/>
      <c r="S55" s="990"/>
      <c r="T55" s="990"/>
      <c r="U55" s="990"/>
      <c r="V55" s="990"/>
      <c r="W55" s="990"/>
      <c r="X55" s="990"/>
      <c r="Y55" s="990"/>
      <c r="Z55" s="990"/>
      <c r="AA55" s="990"/>
      <c r="AB55" s="990"/>
      <c r="AC55" s="990"/>
    </row>
    <row r="56" spans="1:58" s="153" customFormat="1" ht="71.25" customHeight="1">
      <c r="A56" s="159"/>
      <c r="B56" s="155">
        <v>4</v>
      </c>
      <c r="C56" s="1203" t="s">
        <v>704</v>
      </c>
      <c r="D56" s="1204"/>
      <c r="E56" s="1204"/>
      <c r="F56" s="1204"/>
      <c r="G56" s="1204"/>
      <c r="H56" s="1205"/>
      <c r="I56" s="1150" t="s">
        <v>63</v>
      </c>
      <c r="J56" s="1217"/>
      <c r="K56" s="156"/>
      <c r="L56" s="157" t="s">
        <v>72</v>
      </c>
      <c r="M56" s="160"/>
      <c r="N56" s="137"/>
      <c r="O56" s="776" t="s">
        <v>73</v>
      </c>
      <c r="P56" s="776"/>
      <c r="Q56" s="776"/>
      <c r="R56" s="776"/>
      <c r="S56" s="776"/>
      <c r="T56" s="776"/>
      <c r="U56" s="776"/>
      <c r="V56" s="776"/>
      <c r="W56" s="776"/>
      <c r="X56" s="776"/>
      <c r="Y56" s="776"/>
      <c r="Z56" s="776"/>
      <c r="AA56" s="776"/>
      <c r="AB56" s="776"/>
      <c r="AC56" s="776"/>
      <c r="AD56" s="137"/>
      <c r="AE56" s="137"/>
      <c r="AF56" s="137"/>
      <c r="AG56" s="137"/>
      <c r="AH56" s="137"/>
      <c r="AI56" s="137"/>
      <c r="AJ56" s="137"/>
      <c r="AK56" s="137"/>
      <c r="AL56" s="137"/>
      <c r="AM56" s="137"/>
      <c r="AN56" s="137"/>
      <c r="AO56" s="137"/>
      <c r="AP56" s="137"/>
      <c r="AQ56" s="137"/>
      <c r="AR56" s="152"/>
      <c r="AS56" s="152"/>
      <c r="AT56" s="152"/>
      <c r="AU56" s="152"/>
      <c r="AV56" s="152"/>
      <c r="AW56" s="152"/>
      <c r="AX56" s="152"/>
      <c r="AY56" s="152"/>
      <c r="AZ56" s="152"/>
      <c r="BA56" s="152"/>
      <c r="BB56" s="152"/>
      <c r="BC56" s="152"/>
      <c r="BD56" s="152"/>
      <c r="BE56" s="152"/>
      <c r="BF56" s="152"/>
    </row>
    <row r="57" spans="1:58" s="153" customFormat="1" ht="32.25" customHeight="1">
      <c r="A57" s="1153"/>
      <c r="B57" s="1173">
        <v>5</v>
      </c>
      <c r="C57" s="1176" t="s">
        <v>74</v>
      </c>
      <c r="D57" s="1209"/>
      <c r="E57" s="1209"/>
      <c r="F57" s="1209"/>
      <c r="G57" s="1209"/>
      <c r="H57" s="1210"/>
      <c r="I57" s="1163" t="s">
        <v>63</v>
      </c>
      <c r="J57" s="1213"/>
      <c r="K57" s="161"/>
      <c r="L57" s="1214" t="s">
        <v>75</v>
      </c>
      <c r="M57" s="906"/>
      <c r="N57" s="137"/>
      <c r="O57" s="837" t="s">
        <v>76</v>
      </c>
      <c r="P57" s="837"/>
      <c r="Q57" s="837"/>
      <c r="R57" s="837"/>
      <c r="S57" s="837"/>
      <c r="T57" s="837"/>
      <c r="U57" s="837"/>
      <c r="V57" s="837"/>
      <c r="W57" s="837"/>
      <c r="X57" s="837"/>
      <c r="Y57" s="837"/>
      <c r="Z57" s="837"/>
      <c r="AA57" s="837"/>
      <c r="AB57" s="837"/>
      <c r="AC57" s="837"/>
      <c r="AD57" s="837"/>
      <c r="AE57" s="137"/>
      <c r="AF57" s="137"/>
      <c r="AG57" s="137"/>
      <c r="AH57" s="137"/>
      <c r="AI57" s="137"/>
      <c r="AJ57" s="137"/>
      <c r="AK57" s="137"/>
      <c r="AL57" s="137"/>
      <c r="AM57" s="137"/>
      <c r="AN57" s="137"/>
      <c r="AO57" s="137"/>
      <c r="AP57" s="137"/>
      <c r="AQ57" s="137"/>
      <c r="AR57" s="152"/>
      <c r="AS57" s="152"/>
      <c r="AT57" s="152"/>
      <c r="AU57" s="152"/>
      <c r="AV57" s="152"/>
      <c r="AW57" s="152"/>
      <c r="AX57" s="152"/>
      <c r="AY57" s="152"/>
      <c r="AZ57" s="152"/>
      <c r="BA57" s="152"/>
      <c r="BB57" s="152"/>
      <c r="BC57" s="152"/>
      <c r="BD57" s="152"/>
      <c r="BE57" s="152"/>
      <c r="BF57" s="152"/>
    </row>
    <row r="58" spans="1:58" s="153" customFormat="1" ht="15.75" customHeight="1">
      <c r="A58" s="872"/>
      <c r="B58" s="1175"/>
      <c r="C58" s="1211"/>
      <c r="D58" s="1059"/>
      <c r="E58" s="1059"/>
      <c r="F58" s="1059"/>
      <c r="G58" s="1059"/>
      <c r="H58" s="1212"/>
      <c r="I58" s="1188"/>
      <c r="J58" s="1189"/>
      <c r="K58" s="161"/>
      <c r="L58" s="1215"/>
      <c r="M58" s="785"/>
      <c r="N58" s="137"/>
      <c r="O58" s="837" t="s">
        <v>77</v>
      </c>
      <c r="P58" s="837"/>
      <c r="Q58" s="837"/>
      <c r="R58" s="8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52"/>
      <c r="AS58" s="152"/>
      <c r="AT58" s="152"/>
      <c r="AU58" s="152"/>
      <c r="AV58" s="152"/>
      <c r="AW58" s="152"/>
      <c r="AX58" s="152"/>
      <c r="AY58" s="152"/>
      <c r="AZ58" s="152"/>
      <c r="BA58" s="152"/>
      <c r="BB58" s="152"/>
      <c r="BC58" s="152"/>
      <c r="BD58" s="152"/>
      <c r="BE58" s="152"/>
      <c r="BF58" s="152"/>
    </row>
    <row r="59" spans="1:58" s="153" customFormat="1" ht="51">
      <c r="A59" s="154"/>
      <c r="B59" s="155">
        <v>6</v>
      </c>
      <c r="C59" s="1203" t="s">
        <v>78</v>
      </c>
      <c r="D59" s="1204"/>
      <c r="E59" s="1204"/>
      <c r="F59" s="1204"/>
      <c r="G59" s="1204"/>
      <c r="H59" s="1205"/>
      <c r="I59" s="1150" t="s">
        <v>63</v>
      </c>
      <c r="J59" s="1151"/>
      <c r="K59" s="156"/>
      <c r="L59" s="157" t="s">
        <v>79</v>
      </c>
      <c r="M59" s="160"/>
      <c r="N59" s="137"/>
      <c r="O59" s="837" t="s">
        <v>80</v>
      </c>
      <c r="P59" s="837"/>
      <c r="Q59" s="837"/>
      <c r="R59" s="837"/>
      <c r="S59" s="837"/>
      <c r="T59" s="837"/>
      <c r="U59" s="837"/>
      <c r="V59" s="837"/>
      <c r="W59" s="837"/>
      <c r="X59" s="837"/>
      <c r="Y59" s="837"/>
      <c r="Z59" s="837"/>
      <c r="AA59" s="837"/>
      <c r="AB59" s="837"/>
      <c r="AC59" s="837"/>
      <c r="AD59" s="137"/>
      <c r="AE59" s="137"/>
      <c r="AF59" s="137"/>
      <c r="AG59" s="137"/>
      <c r="AH59" s="137"/>
      <c r="AI59" s="137"/>
      <c r="AJ59" s="137"/>
      <c r="AK59" s="137"/>
      <c r="AL59" s="137"/>
      <c r="AM59" s="137"/>
      <c r="AN59" s="137"/>
      <c r="AO59" s="137"/>
      <c r="AP59" s="137"/>
      <c r="AQ59" s="137"/>
      <c r="AR59" s="152"/>
      <c r="AS59" s="152"/>
      <c r="AT59" s="152"/>
      <c r="AU59" s="152"/>
      <c r="AV59" s="152"/>
      <c r="AW59" s="152"/>
      <c r="AX59" s="152"/>
      <c r="AY59" s="152"/>
      <c r="AZ59" s="152"/>
      <c r="BA59" s="152"/>
      <c r="BB59" s="152"/>
      <c r="BC59" s="152"/>
      <c r="BD59" s="152"/>
      <c r="BE59" s="152"/>
      <c r="BF59" s="152"/>
    </row>
    <row r="60" spans="1:58" s="153" customFormat="1" ht="78.75" customHeight="1">
      <c r="A60" s="154"/>
      <c r="B60" s="162">
        <v>7</v>
      </c>
      <c r="C60" s="1206" t="s">
        <v>81</v>
      </c>
      <c r="D60" s="1207"/>
      <c r="E60" s="1207"/>
      <c r="F60" s="1207"/>
      <c r="G60" s="1207"/>
      <c r="H60" s="1208"/>
      <c r="I60" s="1150" t="s">
        <v>63</v>
      </c>
      <c r="J60" s="1196"/>
      <c r="K60" s="161"/>
      <c r="L60" s="163" t="s">
        <v>82</v>
      </c>
      <c r="M60" s="158"/>
      <c r="N60" s="137"/>
      <c r="O60" s="800" t="s">
        <v>702</v>
      </c>
      <c r="P60" s="800"/>
      <c r="Q60" s="800"/>
      <c r="R60" s="800"/>
      <c r="S60" s="800"/>
      <c r="T60" s="800"/>
      <c r="U60" s="800"/>
      <c r="V60" s="800"/>
      <c r="W60" s="800"/>
      <c r="X60" s="800"/>
      <c r="Y60" s="800"/>
      <c r="Z60" s="800"/>
      <c r="AA60" s="800"/>
      <c r="AB60" s="800"/>
      <c r="AC60" s="800"/>
      <c r="AD60" s="800"/>
      <c r="AE60" s="137"/>
      <c r="AF60" s="137"/>
      <c r="AG60" s="137"/>
      <c r="AH60" s="137"/>
      <c r="AI60" s="137"/>
      <c r="AJ60" s="137"/>
      <c r="AK60" s="137"/>
      <c r="AL60" s="137"/>
      <c r="AM60" s="137"/>
      <c r="AN60" s="137"/>
      <c r="AO60" s="137"/>
      <c r="AP60" s="137"/>
      <c r="AQ60" s="137"/>
      <c r="AR60" s="152"/>
      <c r="AS60" s="152"/>
      <c r="AT60" s="152"/>
      <c r="AU60" s="152"/>
      <c r="AV60" s="152"/>
      <c r="AW60" s="152"/>
      <c r="AX60" s="152"/>
      <c r="AY60" s="152"/>
      <c r="AZ60" s="152"/>
      <c r="BA60" s="152"/>
      <c r="BB60" s="152"/>
      <c r="BC60" s="152"/>
      <c r="BD60" s="152"/>
      <c r="BE60" s="152"/>
      <c r="BF60" s="152"/>
    </row>
    <row r="61" spans="1:58" s="169" customFormat="1" ht="72" customHeight="1">
      <c r="A61" s="146"/>
      <c r="B61" s="164">
        <v>8</v>
      </c>
      <c r="C61" s="1193" t="s">
        <v>83</v>
      </c>
      <c r="D61" s="1194"/>
      <c r="E61" s="1194"/>
      <c r="F61" s="1194"/>
      <c r="G61" s="1194"/>
      <c r="H61" s="1195"/>
      <c r="I61" s="1150" t="s">
        <v>63</v>
      </c>
      <c r="J61" s="1196"/>
      <c r="K61" s="165"/>
      <c r="L61" s="166" t="s">
        <v>84</v>
      </c>
      <c r="M61" s="167"/>
      <c r="N61" s="132"/>
      <c r="O61" s="1125" t="s">
        <v>85</v>
      </c>
      <c r="P61" s="1125"/>
      <c r="Q61" s="1125"/>
      <c r="R61" s="1125"/>
      <c r="S61" s="1125"/>
      <c r="T61" s="1125"/>
      <c r="U61" s="1125"/>
      <c r="V61" s="1125"/>
      <c r="W61" s="1125"/>
      <c r="X61" s="1125"/>
      <c r="Y61" s="1125"/>
      <c r="Z61" s="1125"/>
      <c r="AA61" s="1125"/>
      <c r="AB61" s="1125"/>
      <c r="AC61" s="1125"/>
      <c r="AD61" s="1125"/>
      <c r="AE61" s="132"/>
      <c r="AF61" s="132"/>
      <c r="AG61" s="132"/>
      <c r="AH61" s="132"/>
      <c r="AI61" s="132"/>
      <c r="AJ61" s="132"/>
      <c r="AK61" s="132"/>
      <c r="AL61" s="132"/>
      <c r="AM61" s="132"/>
      <c r="AN61" s="132"/>
      <c r="AO61" s="132"/>
      <c r="AP61" s="132"/>
      <c r="AQ61" s="132"/>
      <c r="AR61" s="168"/>
      <c r="AS61" s="168"/>
      <c r="AT61" s="168"/>
      <c r="AU61" s="168"/>
      <c r="AV61" s="168"/>
      <c r="AW61" s="168"/>
      <c r="AX61" s="168"/>
      <c r="AY61" s="168"/>
      <c r="AZ61" s="168"/>
      <c r="BA61" s="168"/>
      <c r="BB61" s="168"/>
      <c r="BC61" s="168"/>
      <c r="BD61" s="168"/>
      <c r="BE61" s="168"/>
      <c r="BF61" s="168"/>
    </row>
    <row r="62" spans="1:58" s="169" customFormat="1" ht="91.5" customHeight="1">
      <c r="A62" s="154"/>
      <c r="B62" s="162">
        <v>9</v>
      </c>
      <c r="C62" s="1197" t="s">
        <v>86</v>
      </c>
      <c r="D62" s="1198"/>
      <c r="E62" s="1198"/>
      <c r="F62" s="1198"/>
      <c r="G62" s="1198"/>
      <c r="H62" s="1199"/>
      <c r="I62" s="1150" t="s">
        <v>63</v>
      </c>
      <c r="J62" s="1196"/>
      <c r="K62" s="161"/>
      <c r="L62" s="163" t="s">
        <v>84</v>
      </c>
      <c r="M62" s="158"/>
      <c r="N62" s="132"/>
      <c r="O62" s="837" t="s">
        <v>89</v>
      </c>
      <c r="P62" s="837"/>
      <c r="Q62" s="837"/>
      <c r="R62" s="837"/>
      <c r="S62" s="837"/>
      <c r="T62" s="837"/>
      <c r="U62" s="837"/>
      <c r="V62" s="837"/>
      <c r="W62" s="837"/>
      <c r="X62" s="837"/>
      <c r="Y62" s="837"/>
      <c r="Z62" s="837"/>
      <c r="AA62" s="837"/>
      <c r="AB62" s="837"/>
      <c r="AC62" s="837"/>
      <c r="AD62" s="170"/>
      <c r="AE62" s="170"/>
      <c r="AF62" s="170"/>
      <c r="AG62" s="170"/>
      <c r="AH62" s="170"/>
      <c r="AI62" s="170"/>
      <c r="AJ62" s="170"/>
      <c r="AK62" s="170"/>
      <c r="AL62" s="170"/>
      <c r="AM62" s="170"/>
      <c r="AN62" s="170"/>
      <c r="AO62" s="170"/>
      <c r="AP62" s="170"/>
      <c r="AQ62" s="170"/>
      <c r="AR62" s="171"/>
      <c r="AS62" s="171"/>
      <c r="AT62" s="171"/>
      <c r="AU62" s="168"/>
      <c r="AV62" s="168"/>
      <c r="AW62" s="168"/>
      <c r="AX62" s="168"/>
      <c r="AY62" s="168"/>
      <c r="AZ62" s="168"/>
      <c r="BA62" s="168"/>
      <c r="BB62" s="168"/>
      <c r="BC62" s="168"/>
      <c r="BD62" s="168"/>
      <c r="BE62" s="168"/>
      <c r="BF62" s="168"/>
    </row>
    <row r="63" spans="1:58" ht="68.25" customHeight="1">
      <c r="A63" s="154"/>
      <c r="B63" s="162">
        <v>10</v>
      </c>
      <c r="C63" s="1200" t="s">
        <v>87</v>
      </c>
      <c r="D63" s="1201"/>
      <c r="E63" s="1201"/>
      <c r="F63" s="1201"/>
      <c r="G63" s="1201"/>
      <c r="H63" s="1202"/>
      <c r="I63" s="1150" t="s">
        <v>63</v>
      </c>
      <c r="J63" s="1196"/>
      <c r="K63" s="161"/>
      <c r="L63" s="163" t="s">
        <v>88</v>
      </c>
      <c r="M63" s="158"/>
      <c r="O63" s="837" t="s">
        <v>92</v>
      </c>
      <c r="P63" s="837"/>
      <c r="Q63" s="837"/>
      <c r="R63" s="837"/>
      <c r="AD63" s="170"/>
      <c r="AE63" s="772"/>
      <c r="AF63" s="772"/>
      <c r="AG63" s="772"/>
      <c r="AH63" s="772"/>
      <c r="AI63" s="772"/>
      <c r="AJ63" s="772"/>
      <c r="AK63" s="772"/>
      <c r="AL63" s="772"/>
      <c r="AM63" s="772"/>
      <c r="AN63" s="772"/>
      <c r="AO63" s="772"/>
      <c r="AP63" s="772"/>
      <c r="AQ63" s="772"/>
      <c r="AR63" s="172"/>
      <c r="AS63" s="172"/>
      <c r="AT63" s="172"/>
    </row>
    <row r="64" spans="1:58" ht="38.25" customHeight="1">
      <c r="A64" s="154"/>
      <c r="B64" s="155">
        <v>11</v>
      </c>
      <c r="C64" s="1147" t="s">
        <v>90</v>
      </c>
      <c r="D64" s="1148"/>
      <c r="E64" s="1148"/>
      <c r="F64" s="1148"/>
      <c r="G64" s="1148"/>
      <c r="H64" s="1149"/>
      <c r="I64" s="1150" t="s">
        <v>63</v>
      </c>
      <c r="J64" s="1151"/>
      <c r="K64" s="156"/>
      <c r="L64" s="157" t="s">
        <v>91</v>
      </c>
      <c r="M64" s="158"/>
      <c r="O64" s="770" t="s">
        <v>703</v>
      </c>
      <c r="S64" s="170"/>
      <c r="T64" s="170"/>
      <c r="U64" s="170"/>
      <c r="V64" s="170"/>
      <c r="W64" s="170"/>
      <c r="X64" s="170"/>
      <c r="Y64" s="170"/>
      <c r="Z64" s="170"/>
      <c r="AA64" s="170"/>
      <c r="AB64" s="170"/>
      <c r="AC64" s="170"/>
      <c r="AD64" s="170"/>
      <c r="AE64" s="772"/>
      <c r="AF64" s="772"/>
      <c r="AG64" s="772"/>
      <c r="AH64" s="772"/>
      <c r="AI64" s="772"/>
      <c r="AJ64" s="772"/>
      <c r="AK64" s="772"/>
      <c r="AL64" s="772"/>
      <c r="AM64" s="772"/>
      <c r="AN64" s="772"/>
      <c r="AO64" s="772"/>
      <c r="AP64" s="772"/>
      <c r="AQ64" s="772"/>
      <c r="AR64" s="172"/>
      <c r="AS64" s="172"/>
      <c r="AT64" s="172"/>
    </row>
    <row r="65" spans="1:58" ht="15">
      <c r="A65" s="1153"/>
      <c r="B65" s="1173">
        <v>12</v>
      </c>
      <c r="C65" s="1176" t="s">
        <v>709</v>
      </c>
      <c r="D65" s="1177"/>
      <c r="E65" s="1177"/>
      <c r="F65" s="1177"/>
      <c r="G65" s="1177"/>
      <c r="H65" s="1178"/>
      <c r="I65" s="1163" t="s">
        <v>63</v>
      </c>
      <c r="J65" s="1185"/>
      <c r="K65" s="1190"/>
      <c r="L65" s="1192" t="s">
        <v>93</v>
      </c>
      <c r="M65" s="1026"/>
      <c r="O65" s="994" t="s">
        <v>94</v>
      </c>
      <c r="P65" s="1133"/>
      <c r="Q65" s="1133"/>
      <c r="R65" s="1133"/>
      <c r="S65" s="1133"/>
      <c r="T65" s="1133"/>
      <c r="U65" s="1133"/>
      <c r="V65" s="1133"/>
      <c r="W65" s="1133"/>
      <c r="X65" s="1133"/>
      <c r="Y65" s="1133"/>
      <c r="Z65" s="170"/>
      <c r="AA65" s="170"/>
      <c r="AB65" s="170"/>
      <c r="AC65" s="170"/>
      <c r="AD65" s="170"/>
      <c r="AE65" s="772"/>
      <c r="AF65" s="772"/>
      <c r="AG65" s="772"/>
      <c r="AH65" s="772"/>
      <c r="AI65" s="772"/>
      <c r="AJ65" s="772"/>
      <c r="AK65" s="772"/>
      <c r="AL65" s="772"/>
      <c r="AM65" s="772"/>
      <c r="AN65" s="772"/>
      <c r="AO65" s="772"/>
      <c r="AP65" s="772"/>
      <c r="AQ65" s="772"/>
      <c r="AR65" s="172"/>
      <c r="AS65" s="172"/>
      <c r="AT65" s="172"/>
    </row>
    <row r="66" spans="1:58" ht="15">
      <c r="A66" s="1171"/>
      <c r="B66" s="1174"/>
      <c r="C66" s="1179"/>
      <c r="D66" s="1180"/>
      <c r="E66" s="1180"/>
      <c r="F66" s="1180"/>
      <c r="G66" s="1180"/>
      <c r="H66" s="1181"/>
      <c r="I66" s="1186"/>
      <c r="J66" s="1187"/>
      <c r="K66" s="1191"/>
      <c r="L66" s="781"/>
      <c r="M66" s="838"/>
      <c r="O66" s="994" t="s">
        <v>95</v>
      </c>
      <c r="P66" s="1133"/>
      <c r="Q66" s="1133"/>
      <c r="R66" s="1133"/>
      <c r="S66" s="1133"/>
      <c r="T66" s="1133"/>
      <c r="U66" s="1133"/>
      <c r="V66" s="1133"/>
      <c r="W66" s="1133"/>
      <c r="X66" s="1133"/>
      <c r="Y66" s="1133"/>
      <c r="Z66" s="170"/>
      <c r="AA66" s="170"/>
      <c r="AB66" s="170"/>
      <c r="AC66" s="170"/>
      <c r="AD66" s="170"/>
      <c r="AE66" s="772"/>
      <c r="AF66" s="772"/>
      <c r="AG66" s="772"/>
      <c r="AH66" s="772"/>
      <c r="AI66" s="772"/>
      <c r="AJ66" s="772"/>
      <c r="AK66" s="772"/>
      <c r="AL66" s="772"/>
      <c r="AM66" s="772"/>
      <c r="AN66" s="772"/>
      <c r="AO66" s="772"/>
      <c r="AP66" s="772"/>
      <c r="AQ66" s="772"/>
      <c r="AR66" s="172"/>
      <c r="AS66" s="172"/>
      <c r="AT66" s="172"/>
    </row>
    <row r="67" spans="1:58" s="153" customFormat="1" ht="23.25" customHeight="1">
      <c r="A67" s="1172"/>
      <c r="B67" s="1175"/>
      <c r="C67" s="1182"/>
      <c r="D67" s="1183"/>
      <c r="E67" s="1183"/>
      <c r="F67" s="1183"/>
      <c r="G67" s="1183"/>
      <c r="H67" s="1184"/>
      <c r="I67" s="1188"/>
      <c r="J67" s="1189"/>
      <c r="K67" s="872"/>
      <c r="L67" s="782"/>
      <c r="M67" s="785"/>
      <c r="N67" s="137"/>
      <c r="O67" s="1152" t="s">
        <v>96</v>
      </c>
      <c r="P67" s="1133"/>
      <c r="Q67" s="1133"/>
      <c r="R67" s="1133"/>
      <c r="S67" s="1133"/>
      <c r="T67" s="1133"/>
      <c r="U67" s="1133"/>
      <c r="V67" s="1133"/>
      <c r="W67" s="1133"/>
      <c r="X67" s="1133"/>
      <c r="Y67" s="1133"/>
      <c r="Z67" s="137"/>
      <c r="AA67" s="137"/>
      <c r="AB67" s="137"/>
      <c r="AC67" s="137"/>
      <c r="AD67" s="137"/>
      <c r="AE67" s="137"/>
      <c r="AF67" s="137"/>
      <c r="AG67" s="137"/>
      <c r="AH67" s="137"/>
      <c r="AI67" s="137"/>
      <c r="AJ67" s="137"/>
      <c r="AK67" s="137"/>
      <c r="AL67" s="137"/>
      <c r="AM67" s="137"/>
      <c r="AN67" s="137"/>
      <c r="AO67" s="137"/>
      <c r="AP67" s="137"/>
      <c r="AQ67" s="137"/>
      <c r="AR67" s="152"/>
      <c r="AS67" s="152"/>
      <c r="AT67" s="152"/>
      <c r="AU67" s="152"/>
      <c r="AV67" s="152"/>
      <c r="AW67" s="152"/>
      <c r="AX67" s="152"/>
      <c r="AY67" s="152"/>
      <c r="AZ67" s="152"/>
      <c r="BA67" s="152"/>
      <c r="BB67" s="152"/>
      <c r="BC67" s="152"/>
      <c r="BD67" s="152"/>
      <c r="BE67" s="152"/>
      <c r="BF67" s="152"/>
    </row>
    <row r="68" spans="1:58" s="153" customFormat="1">
      <c r="A68" s="1153"/>
      <c r="B68" s="1155">
        <v>13</v>
      </c>
      <c r="C68" s="1157" t="s">
        <v>97</v>
      </c>
      <c r="D68" s="1158"/>
      <c r="E68" s="1158"/>
      <c r="F68" s="1158"/>
      <c r="G68" s="1158"/>
      <c r="H68" s="1159"/>
      <c r="I68" s="1163" t="s">
        <v>63</v>
      </c>
      <c r="J68" s="1164"/>
      <c r="K68" s="1167"/>
      <c r="L68" s="1168" t="s">
        <v>98</v>
      </c>
      <c r="M68" s="1170"/>
      <c r="N68" s="137"/>
      <c r="O68" s="1133" t="s">
        <v>99</v>
      </c>
      <c r="P68" s="1133"/>
      <c r="Q68" s="1133"/>
      <c r="R68" s="1133"/>
      <c r="S68" s="1133"/>
      <c r="T68" s="1133"/>
      <c r="U68" s="1133"/>
      <c r="V68" s="1133"/>
      <c r="W68" s="1133"/>
      <c r="X68" s="1133"/>
      <c r="Y68" s="1133"/>
      <c r="Z68" s="1133"/>
      <c r="AA68" s="1133"/>
      <c r="AB68" s="1133"/>
      <c r="AC68" s="1133"/>
      <c r="AD68" s="1133"/>
      <c r="AE68" s="137"/>
      <c r="AF68" s="137"/>
      <c r="AG68" s="137"/>
      <c r="AH68" s="137"/>
      <c r="AI68" s="137"/>
      <c r="AJ68" s="137"/>
      <c r="AK68" s="137"/>
      <c r="AL68" s="137"/>
      <c r="AM68" s="137"/>
      <c r="AN68" s="137"/>
      <c r="AO68" s="137"/>
      <c r="AP68" s="137"/>
      <c r="AQ68" s="137"/>
      <c r="AR68" s="152"/>
      <c r="AS68" s="152"/>
      <c r="AT68" s="152"/>
      <c r="AU68" s="152"/>
      <c r="AV68" s="152"/>
      <c r="AW68" s="152"/>
      <c r="AX68" s="152"/>
      <c r="AY68" s="152"/>
      <c r="AZ68" s="152"/>
      <c r="BA68" s="152"/>
      <c r="BB68" s="152"/>
      <c r="BC68" s="152"/>
      <c r="BD68" s="152"/>
      <c r="BE68" s="152"/>
      <c r="BF68" s="152"/>
    </row>
    <row r="69" spans="1:58" ht="15" customHeight="1">
      <c r="A69" s="1154"/>
      <c r="B69" s="1156"/>
      <c r="C69" s="1160"/>
      <c r="D69" s="1161"/>
      <c r="E69" s="1161"/>
      <c r="F69" s="1161"/>
      <c r="G69" s="1161"/>
      <c r="H69" s="1162"/>
      <c r="I69" s="1165"/>
      <c r="J69" s="1166"/>
      <c r="K69" s="872"/>
      <c r="L69" s="1169"/>
      <c r="M69" s="785"/>
      <c r="O69" s="1145" t="s">
        <v>100</v>
      </c>
      <c r="P69" s="1146"/>
      <c r="Q69" s="1146"/>
      <c r="R69" s="1146"/>
      <c r="S69" s="1146"/>
      <c r="T69" s="1146"/>
      <c r="U69" s="1146"/>
      <c r="V69" s="1146"/>
      <c r="W69" s="1146"/>
      <c r="X69" s="1146"/>
      <c r="Y69" s="1146"/>
      <c r="Z69" s="170"/>
      <c r="AA69" s="170"/>
      <c r="AB69" s="170"/>
      <c r="AC69" s="170"/>
      <c r="AD69" s="170"/>
      <c r="AE69" s="772"/>
      <c r="AF69" s="772"/>
      <c r="AG69" s="772"/>
      <c r="AH69" s="772"/>
      <c r="AI69" s="772"/>
      <c r="AJ69" s="772"/>
      <c r="AK69" s="772"/>
      <c r="AL69" s="772"/>
      <c r="AM69" s="772"/>
      <c r="AN69" s="772"/>
      <c r="AO69" s="772"/>
      <c r="AP69" s="772"/>
      <c r="AQ69" s="772"/>
      <c r="AR69" s="172"/>
      <c r="AS69" s="172"/>
      <c r="AT69" s="172"/>
    </row>
    <row r="70" spans="1:58" ht="23.25" customHeight="1">
      <c r="A70" s="154"/>
      <c r="B70" s="155">
        <v>14</v>
      </c>
      <c r="C70" s="1147" t="s">
        <v>101</v>
      </c>
      <c r="D70" s="1148"/>
      <c r="E70" s="1148"/>
      <c r="F70" s="1148"/>
      <c r="G70" s="1148"/>
      <c r="H70" s="1149"/>
      <c r="I70" s="1150" t="s">
        <v>63</v>
      </c>
      <c r="J70" s="1151"/>
      <c r="K70" s="156"/>
      <c r="L70" s="157" t="s">
        <v>91</v>
      </c>
      <c r="M70" s="158"/>
      <c r="O70" s="994" t="s">
        <v>102</v>
      </c>
      <c r="P70" s="1133"/>
      <c r="Q70" s="1133"/>
      <c r="R70" s="1133"/>
      <c r="S70" s="1133"/>
      <c r="T70" s="1133"/>
      <c r="U70" s="1133"/>
      <c r="V70" s="173"/>
      <c r="W70" s="173"/>
      <c r="X70" s="173"/>
      <c r="Y70" s="173"/>
      <c r="Z70" s="170"/>
      <c r="AA70" s="170"/>
      <c r="AB70" s="170"/>
      <c r="AC70" s="170"/>
      <c r="AD70" s="170"/>
      <c r="AE70" s="772"/>
      <c r="AF70" s="772"/>
      <c r="AG70" s="772"/>
      <c r="AH70" s="772"/>
      <c r="AI70" s="772"/>
      <c r="AJ70" s="772"/>
      <c r="AK70" s="772"/>
      <c r="AL70" s="772"/>
      <c r="AM70" s="772"/>
      <c r="AN70" s="772"/>
      <c r="AO70" s="772"/>
      <c r="AP70" s="772"/>
      <c r="AQ70" s="772"/>
      <c r="AR70" s="172"/>
      <c r="AS70" s="172"/>
      <c r="AT70" s="172"/>
    </row>
    <row r="71" spans="1:58" s="178" customFormat="1" ht="20.25" customHeight="1">
      <c r="A71" s="154"/>
      <c r="B71" s="174">
        <v>15</v>
      </c>
      <c r="C71" s="1136" t="s">
        <v>103</v>
      </c>
      <c r="D71" s="1137"/>
      <c r="E71" s="1137"/>
      <c r="F71" s="1137"/>
      <c r="G71" s="1137"/>
      <c r="H71" s="1138"/>
      <c r="I71" s="1139" t="s">
        <v>63</v>
      </c>
      <c r="J71" s="1140"/>
      <c r="K71" s="175"/>
      <c r="L71" s="176" t="s">
        <v>91</v>
      </c>
      <c r="M71" s="177"/>
      <c r="N71" s="137"/>
      <c r="O71" s="994"/>
      <c r="P71" s="1133"/>
      <c r="Q71" s="1133"/>
      <c r="R71" s="1133"/>
      <c r="S71" s="1133"/>
      <c r="T71" s="1133"/>
      <c r="U71" s="1133"/>
      <c r="V71" s="173"/>
      <c r="W71" s="173"/>
      <c r="X71" s="173"/>
      <c r="Y71" s="173"/>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37"/>
      <c r="AV71" s="137"/>
      <c r="AW71" s="137"/>
      <c r="AX71" s="137"/>
      <c r="AY71" s="137"/>
      <c r="AZ71" s="137"/>
      <c r="BA71" s="137"/>
      <c r="BB71" s="137"/>
      <c r="BC71" s="137"/>
      <c r="BD71" s="137"/>
      <c r="BE71" s="137"/>
      <c r="BF71" s="137"/>
    </row>
    <row r="72" spans="1:58" s="178" customFormat="1" ht="78" customHeight="1">
      <c r="A72" s="154"/>
      <c r="B72" s="174">
        <v>16</v>
      </c>
      <c r="C72" s="1136" t="s">
        <v>701</v>
      </c>
      <c r="D72" s="1137"/>
      <c r="E72" s="1137"/>
      <c r="F72" s="1137"/>
      <c r="G72" s="1137"/>
      <c r="H72" s="1138"/>
      <c r="I72" s="1139" t="s">
        <v>63</v>
      </c>
      <c r="J72" s="1140"/>
      <c r="K72" s="175"/>
      <c r="L72" s="176" t="s">
        <v>91</v>
      </c>
      <c r="M72" s="177"/>
      <c r="N72" s="137"/>
      <c r="O72" s="994" t="s">
        <v>697</v>
      </c>
      <c r="P72" s="994"/>
      <c r="Q72" s="994"/>
      <c r="R72" s="994"/>
      <c r="S72" s="994"/>
      <c r="T72" s="994"/>
      <c r="U72" s="994"/>
      <c r="V72" s="994"/>
      <c r="W72" s="994"/>
      <c r="X72" s="994"/>
      <c r="Y72" s="994"/>
      <c r="Z72" s="994"/>
      <c r="AA72" s="994"/>
      <c r="AB72" s="994"/>
      <c r="AC72" s="994"/>
      <c r="AD72" s="994"/>
      <c r="AE72" s="994"/>
      <c r="AF72" s="170"/>
      <c r="AG72" s="170"/>
      <c r="AH72" s="170"/>
      <c r="AI72" s="170"/>
      <c r="AJ72" s="170"/>
      <c r="AK72" s="170"/>
      <c r="AL72" s="170"/>
      <c r="AM72" s="170"/>
      <c r="AN72" s="170"/>
      <c r="AO72" s="170"/>
      <c r="AP72" s="170"/>
      <c r="AQ72" s="170"/>
      <c r="AR72" s="170"/>
      <c r="AS72" s="170"/>
      <c r="AT72" s="170"/>
      <c r="AU72" s="137"/>
      <c r="AV72" s="137"/>
      <c r="AW72" s="137"/>
      <c r="AX72" s="137"/>
      <c r="AY72" s="137"/>
      <c r="AZ72" s="137"/>
      <c r="BA72" s="137"/>
      <c r="BB72" s="137"/>
      <c r="BC72" s="137"/>
      <c r="BD72" s="137"/>
      <c r="BE72" s="137"/>
      <c r="BF72" s="137"/>
    </row>
    <row r="73" spans="1:58" ht="35.25" customHeight="1" thickBot="1">
      <c r="A73" s="1117" t="s">
        <v>40</v>
      </c>
      <c r="B73" s="1117"/>
      <c r="C73" s="1117"/>
      <c r="D73" s="1117"/>
      <c r="E73" s="1117"/>
      <c r="F73" s="1117"/>
      <c r="G73" s="1117"/>
      <c r="H73" s="1117"/>
      <c r="I73" s="1117"/>
      <c r="J73" s="1117"/>
      <c r="K73" s="1117"/>
      <c r="L73" s="1117"/>
      <c r="M73" s="1117"/>
    </row>
    <row r="74" spans="1:58" ht="18.75" customHeight="1" thickBot="1">
      <c r="A74" s="817" t="s">
        <v>104</v>
      </c>
      <c r="B74" s="818"/>
      <c r="C74" s="818"/>
      <c r="D74" s="818"/>
      <c r="E74" s="818"/>
      <c r="F74" s="818"/>
      <c r="G74" s="818"/>
      <c r="H74" s="818"/>
      <c r="I74" s="818"/>
      <c r="J74" s="818"/>
      <c r="K74" s="818"/>
      <c r="L74" s="818"/>
      <c r="M74" s="819"/>
    </row>
    <row r="75" spans="1:58" s="185" customFormat="1" ht="15" customHeight="1">
      <c r="A75" s="179"/>
      <c r="B75" s="180"/>
      <c r="C75" s="181"/>
      <c r="D75" s="182"/>
      <c r="E75" s="1141" t="s">
        <v>105</v>
      </c>
      <c r="F75" s="1141"/>
      <c r="G75" s="1142"/>
      <c r="H75" s="824" t="s">
        <v>106</v>
      </c>
      <c r="I75" s="826" t="s">
        <v>107</v>
      </c>
      <c r="J75" s="827"/>
      <c r="K75" s="183"/>
      <c r="L75" s="828" t="s">
        <v>108</v>
      </c>
      <c r="M75" s="830" t="s">
        <v>109</v>
      </c>
      <c r="N75" s="184"/>
      <c r="O75" s="138"/>
      <c r="P75" s="184"/>
      <c r="Q75" s="184"/>
      <c r="R75" s="184"/>
      <c r="S75" s="184"/>
      <c r="T75" s="184"/>
      <c r="U75" s="184"/>
      <c r="V75" s="184"/>
      <c r="W75" s="184"/>
      <c r="X75" s="184"/>
      <c r="Y75" s="184"/>
      <c r="Z75" s="184"/>
      <c r="AA75" s="184"/>
      <c r="AB75" s="184"/>
      <c r="AC75" s="184"/>
      <c r="AD75" s="184"/>
      <c r="AE75" s="184"/>
      <c r="AF75" s="184"/>
      <c r="AG75" s="184"/>
      <c r="AH75" s="184"/>
      <c r="AI75" s="184"/>
      <c r="AJ75" s="184"/>
      <c r="AK75" s="184"/>
      <c r="AL75" s="184"/>
      <c r="AM75" s="184"/>
      <c r="AN75" s="184"/>
      <c r="AO75" s="184"/>
      <c r="AP75" s="184"/>
      <c r="AQ75" s="184"/>
      <c r="AR75" s="184"/>
      <c r="AS75" s="184"/>
      <c r="AT75" s="184"/>
      <c r="AU75" s="184"/>
      <c r="AV75" s="184"/>
      <c r="AW75" s="184"/>
      <c r="AX75" s="184"/>
      <c r="AY75" s="184"/>
      <c r="AZ75" s="184"/>
      <c r="BA75" s="184"/>
      <c r="BB75" s="184"/>
      <c r="BC75" s="184"/>
      <c r="BD75" s="184"/>
      <c r="BE75" s="184"/>
      <c r="BF75" s="184"/>
    </row>
    <row r="76" spans="1:58" s="185" customFormat="1" ht="14.25" customHeight="1" thickBot="1">
      <c r="A76" s="186" t="s">
        <v>110</v>
      </c>
      <c r="B76" s="187" t="s">
        <v>111</v>
      </c>
      <c r="C76" s="188" t="s">
        <v>112</v>
      </c>
      <c r="D76" s="189" t="s">
        <v>113</v>
      </c>
      <c r="E76" s="1143"/>
      <c r="F76" s="1143"/>
      <c r="G76" s="1144"/>
      <c r="H76" s="825"/>
      <c r="I76" s="190" t="s">
        <v>114</v>
      </c>
      <c r="J76" s="191" t="s">
        <v>115</v>
      </c>
      <c r="K76" s="192"/>
      <c r="L76" s="829"/>
      <c r="M76" s="831"/>
      <c r="N76" s="184"/>
      <c r="O76" s="138"/>
      <c r="P76" s="184"/>
      <c r="Q76" s="184"/>
      <c r="R76" s="184"/>
      <c r="S76" s="184"/>
      <c r="T76" s="184"/>
      <c r="U76" s="184"/>
      <c r="V76" s="184"/>
      <c r="W76" s="184"/>
      <c r="X76" s="184"/>
      <c r="Y76" s="184"/>
      <c r="Z76" s="184"/>
      <c r="AA76" s="184"/>
      <c r="AB76" s="184"/>
      <c r="AC76" s="184"/>
      <c r="AD76" s="184"/>
      <c r="AE76" s="184"/>
      <c r="AF76" s="184"/>
      <c r="AG76" s="184"/>
      <c r="AH76" s="184"/>
      <c r="AI76" s="184"/>
      <c r="AJ76" s="184"/>
      <c r="AK76" s="184"/>
      <c r="AL76" s="184"/>
      <c r="AM76" s="184"/>
      <c r="AN76" s="184"/>
      <c r="AO76" s="184"/>
      <c r="AP76" s="184"/>
      <c r="AQ76" s="184"/>
      <c r="AR76" s="184"/>
      <c r="AS76" s="184"/>
      <c r="AT76" s="184"/>
      <c r="AU76" s="184"/>
      <c r="AV76" s="184"/>
      <c r="AW76" s="184"/>
      <c r="AX76" s="184"/>
      <c r="AY76" s="184"/>
      <c r="AZ76" s="184"/>
      <c r="BA76" s="184"/>
      <c r="BB76" s="184"/>
      <c r="BC76" s="184"/>
      <c r="BD76" s="184"/>
      <c r="BE76" s="184"/>
      <c r="BF76" s="184"/>
    </row>
    <row r="77" spans="1:58" ht="15" customHeight="1" thickBot="1">
      <c r="A77" s="193"/>
      <c r="B77" s="194"/>
      <c r="C77" s="194"/>
      <c r="D77" s="195" t="s">
        <v>116</v>
      </c>
      <c r="E77" s="196"/>
      <c r="F77" s="197"/>
      <c r="G77" s="198"/>
      <c r="H77" s="199"/>
      <c r="I77" s="200"/>
      <c r="J77" s="201"/>
      <c r="K77" s="201"/>
      <c r="L77" s="833"/>
      <c r="M77" s="834"/>
      <c r="N77" s="184"/>
      <c r="O77" s="202"/>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184"/>
    </row>
    <row r="78" spans="1:58" s="185" customFormat="1" ht="25.5" customHeight="1">
      <c r="A78" s="203"/>
      <c r="B78" s="204"/>
      <c r="C78" s="205"/>
      <c r="D78" s="206"/>
      <c r="E78" s="207">
        <v>1</v>
      </c>
      <c r="F78" s="1134" t="s">
        <v>117</v>
      </c>
      <c r="G78" s="1124"/>
      <c r="H78" s="208">
        <v>3</v>
      </c>
      <c r="I78" s="209">
        <f>IF(AND(OR(A78="x", A78="p"),NOT(B78="n")),H78,0)</f>
        <v>0</v>
      </c>
      <c r="J78" s="210">
        <f>IF(OR(D78="m", C78="y"),H78,0)</f>
        <v>0</v>
      </c>
      <c r="K78" s="211">
        <f>IF(AND(J78&gt;0,C78="y"),H78,0)</f>
        <v>0</v>
      </c>
      <c r="L78" s="212" t="s">
        <v>118</v>
      </c>
      <c r="M78" s="213"/>
      <c r="N78" s="137"/>
      <c r="O78" s="837" t="s">
        <v>119</v>
      </c>
      <c r="P78" s="837"/>
      <c r="Q78" s="837"/>
      <c r="R78" s="8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84"/>
      <c r="AZ78" s="184"/>
      <c r="BA78" s="184"/>
      <c r="BB78" s="184"/>
      <c r="BC78" s="184"/>
      <c r="BD78" s="184"/>
      <c r="BE78" s="184"/>
      <c r="BF78" s="184"/>
    </row>
    <row r="79" spans="1:58" s="185" customFormat="1" ht="15" customHeight="1">
      <c r="A79" s="214"/>
      <c r="B79" s="215"/>
      <c r="C79" s="216"/>
      <c r="D79" s="217"/>
      <c r="E79" s="218">
        <v>2</v>
      </c>
      <c r="F79" s="849" t="s">
        <v>120</v>
      </c>
      <c r="G79" s="1135"/>
      <c r="H79" s="219">
        <v>2</v>
      </c>
      <c r="I79" s="209">
        <f>IF(AND(OR(A79="x", A79="p"),NOT(B79="n")),H79,0)</f>
        <v>0</v>
      </c>
      <c r="J79" s="220">
        <f>IF(OR(D79="m", C79="y"),H79,0)</f>
        <v>0</v>
      </c>
      <c r="K79" s="221">
        <f>IF(AND(J79&gt;0,C79="y"),H79,0)</f>
        <v>0</v>
      </c>
      <c r="L79" s="222" t="s">
        <v>88</v>
      </c>
      <c r="M79" s="223"/>
      <c r="N79" s="184"/>
      <c r="O79" s="800" t="s">
        <v>121</v>
      </c>
      <c r="P79" s="800"/>
      <c r="Q79" s="800"/>
      <c r="R79" s="184"/>
      <c r="S79" s="184"/>
      <c r="T79" s="184"/>
      <c r="U79" s="184"/>
      <c r="V79" s="184"/>
      <c r="W79" s="184"/>
      <c r="X79" s="184"/>
      <c r="Y79" s="184"/>
      <c r="Z79" s="184"/>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4"/>
      <c r="AX79" s="184"/>
      <c r="AY79" s="184"/>
      <c r="AZ79" s="184"/>
      <c r="BA79" s="184"/>
      <c r="BB79" s="184"/>
      <c r="BC79" s="184"/>
      <c r="BD79" s="184"/>
      <c r="BE79" s="184"/>
      <c r="BF79" s="184"/>
    </row>
    <row r="80" spans="1:58" s="185" customFormat="1" ht="15">
      <c r="A80" s="224"/>
      <c r="B80" s="225"/>
      <c r="C80" s="226"/>
      <c r="D80" s="227"/>
      <c r="E80" s="228">
        <v>3</v>
      </c>
      <c r="F80" s="851" t="s">
        <v>122</v>
      </c>
      <c r="G80" s="1135"/>
      <c r="H80" s="229">
        <v>4</v>
      </c>
      <c r="I80" s="230">
        <f>IF(AND(OR(A80="x", A80="p"),NOT(B80="n")),H80,0)</f>
        <v>0</v>
      </c>
      <c r="J80" s="231">
        <f>IF(OR(D80="m", C80="y"),H80,0)</f>
        <v>0</v>
      </c>
      <c r="K80" s="232">
        <f>IF(AND(J80&gt;0,C80="y"),H80,0)</f>
        <v>0</v>
      </c>
      <c r="L80" s="233" t="s">
        <v>88</v>
      </c>
      <c r="M80" s="234"/>
      <c r="N80" s="184"/>
      <c r="O80" s="837" t="s">
        <v>123</v>
      </c>
      <c r="P80" s="837"/>
      <c r="Q80" s="837"/>
      <c r="R80" s="837"/>
      <c r="S80" s="184"/>
      <c r="T80" s="184"/>
      <c r="U80" s="184"/>
      <c r="V80" s="184"/>
      <c r="W80" s="184"/>
      <c r="X80" s="184"/>
      <c r="Y80" s="184"/>
      <c r="Z80" s="184"/>
      <c r="AA80" s="184"/>
      <c r="AB80" s="184"/>
      <c r="AC80" s="184"/>
      <c r="AD80" s="184"/>
      <c r="AE80" s="184"/>
      <c r="AF80" s="184"/>
      <c r="AG80" s="184"/>
      <c r="AH80" s="184"/>
      <c r="AI80" s="184"/>
      <c r="AJ80" s="184"/>
      <c r="AK80" s="184"/>
      <c r="AL80" s="184"/>
      <c r="AM80" s="184"/>
      <c r="AN80" s="184"/>
      <c r="AO80" s="184"/>
      <c r="AP80" s="184"/>
      <c r="AQ80" s="184"/>
      <c r="AR80" s="184"/>
      <c r="AS80" s="184"/>
      <c r="AT80" s="184"/>
      <c r="AU80" s="184"/>
      <c r="AV80" s="184"/>
      <c r="AW80" s="184"/>
      <c r="AX80" s="184"/>
      <c r="AY80" s="184"/>
      <c r="AZ80" s="184"/>
      <c r="BA80" s="184"/>
      <c r="BB80" s="184"/>
      <c r="BC80" s="184"/>
      <c r="BD80" s="184"/>
      <c r="BE80" s="184"/>
      <c r="BF80" s="184"/>
    </row>
    <row r="81" spans="1:58" s="185" customFormat="1" ht="15" thickBot="1">
      <c r="A81" s="936"/>
      <c r="B81" s="938"/>
      <c r="C81" s="940"/>
      <c r="D81" s="942"/>
      <c r="E81" s="1131">
        <v>4</v>
      </c>
      <c r="F81" s="862" t="s">
        <v>124</v>
      </c>
      <c r="G81" s="1107"/>
      <c r="H81" s="930" t="s">
        <v>125</v>
      </c>
      <c r="I81" s="867">
        <f>IF(AND(A81="p",F82&gt;0,ISNUMBER(F82),NOT(B81="n")), MIN(ROUNDDOWN(F82/10,0),10),0)</f>
        <v>0</v>
      </c>
      <c r="J81" s="1101">
        <f>IF(AND(OR(C81="y",D81="m"),F82&gt;0,ISNUMBER(F82)), MIN(ROUNDDOWN(F82/10,0),10),0)</f>
        <v>0</v>
      </c>
      <c r="K81" s="910">
        <f>IF(AND(OR(C81="y"),F82&gt;0,ISNUMBER(F82)), MIN(ROUNDDOWN(F82/10,0),10),0)</f>
        <v>0</v>
      </c>
      <c r="L81" s="1104" t="s">
        <v>88</v>
      </c>
      <c r="M81" s="783"/>
      <c r="N81" s="184"/>
      <c r="O81" s="776" t="s">
        <v>126</v>
      </c>
      <c r="P81" s="776"/>
      <c r="Q81" s="776"/>
      <c r="R81" s="776"/>
      <c r="S81" s="776"/>
      <c r="T81" s="776"/>
      <c r="U81" s="776"/>
      <c r="V81" s="776"/>
      <c r="W81" s="776"/>
      <c r="X81" s="776"/>
      <c r="Y81" s="776"/>
      <c r="Z81" s="776"/>
      <c r="AA81" s="776"/>
      <c r="AB81" s="776"/>
      <c r="AC81" s="776"/>
      <c r="AD81" s="184"/>
      <c r="AE81" s="184"/>
      <c r="AF81" s="184"/>
      <c r="AG81" s="184"/>
      <c r="AH81" s="184"/>
      <c r="AI81" s="184"/>
      <c r="AJ81" s="184"/>
      <c r="AK81" s="184"/>
      <c r="AL81" s="184"/>
      <c r="AM81" s="184"/>
      <c r="AN81" s="184"/>
      <c r="AO81" s="184"/>
      <c r="AP81" s="184"/>
      <c r="AQ81" s="184"/>
      <c r="AR81" s="184"/>
      <c r="AS81" s="184"/>
      <c r="AT81" s="184"/>
      <c r="AU81" s="184"/>
      <c r="AV81" s="184"/>
      <c r="AW81" s="184"/>
      <c r="AX81" s="184"/>
      <c r="AY81" s="184"/>
      <c r="AZ81" s="184"/>
      <c r="BA81" s="184"/>
      <c r="BB81" s="184"/>
      <c r="BC81" s="184"/>
      <c r="BD81" s="184"/>
      <c r="BE81" s="184"/>
      <c r="BF81" s="184"/>
    </row>
    <row r="82" spans="1:58" s="185" customFormat="1" ht="15" thickBot="1">
      <c r="A82" s="916"/>
      <c r="B82" s="918"/>
      <c r="C82" s="918"/>
      <c r="D82" s="921"/>
      <c r="E82" s="923"/>
      <c r="F82" s="235">
        <v>0</v>
      </c>
      <c r="G82" s="236" t="s">
        <v>127</v>
      </c>
      <c r="H82" s="1100"/>
      <c r="I82" s="868"/>
      <c r="J82" s="1102"/>
      <c r="K82" s="935"/>
      <c r="L82" s="785"/>
      <c r="M82" s="785"/>
      <c r="N82" s="184"/>
      <c r="O82" s="837" t="s">
        <v>128</v>
      </c>
      <c r="P82" s="837"/>
      <c r="Q82" s="837"/>
      <c r="R82" s="837"/>
      <c r="S82" s="837"/>
      <c r="T82" s="837"/>
      <c r="U82" s="837"/>
      <c r="V82" s="837"/>
      <c r="W82" s="837"/>
      <c r="X82" s="837"/>
      <c r="Y82" s="837"/>
      <c r="Z82" s="837"/>
      <c r="AA82" s="837"/>
      <c r="AB82" s="837"/>
      <c r="AC82" s="837"/>
      <c r="AD82" s="184"/>
      <c r="AE82" s="184"/>
      <c r="AF82" s="184"/>
      <c r="AG82" s="184"/>
      <c r="AH82" s="184"/>
      <c r="AI82" s="184"/>
      <c r="AJ82" s="184"/>
      <c r="AK82" s="184"/>
      <c r="AL82" s="184"/>
      <c r="AM82" s="184"/>
      <c r="AN82" s="184"/>
      <c r="AO82" s="184"/>
      <c r="AP82" s="184"/>
      <c r="AQ82" s="184"/>
      <c r="AR82" s="184"/>
      <c r="AS82" s="184"/>
      <c r="AT82" s="184"/>
      <c r="AU82" s="184"/>
      <c r="AV82" s="184"/>
      <c r="AW82" s="184"/>
      <c r="AX82" s="184"/>
      <c r="AY82" s="184"/>
      <c r="AZ82" s="184"/>
      <c r="BA82" s="184"/>
      <c r="BB82" s="184"/>
      <c r="BC82" s="184"/>
      <c r="BD82" s="184"/>
      <c r="BE82" s="184"/>
      <c r="BF82" s="184"/>
    </row>
    <row r="83" spans="1:58" s="185" customFormat="1" ht="24" customHeight="1">
      <c r="A83" s="214"/>
      <c r="B83" s="215"/>
      <c r="C83" s="216"/>
      <c r="D83" s="217"/>
      <c r="E83" s="218">
        <v>5</v>
      </c>
      <c r="F83" s="1132" t="s">
        <v>129</v>
      </c>
      <c r="G83" s="1128"/>
      <c r="H83" s="219">
        <v>3</v>
      </c>
      <c r="I83" s="209">
        <f>IF(AND(OR(A83="x", A83="p"),NOT(B83="n")),H83,0)</f>
        <v>0</v>
      </c>
      <c r="J83" s="220">
        <f>IF(OR(D83="m", C83="y"),H83,0)</f>
        <v>0</v>
      </c>
      <c r="K83" s="221">
        <f>IF(AND(J83&gt;0,C83="y"),H83,0)</f>
        <v>0</v>
      </c>
      <c r="L83" s="222" t="s">
        <v>130</v>
      </c>
      <c r="M83" s="158"/>
      <c r="N83" s="184"/>
      <c r="O83" s="837" t="s">
        <v>131</v>
      </c>
      <c r="P83" s="837"/>
      <c r="Q83" s="837"/>
      <c r="R83" s="837"/>
      <c r="S83" s="184"/>
      <c r="T83" s="184"/>
      <c r="U83" s="184"/>
      <c r="V83" s="184"/>
      <c r="W83" s="184"/>
      <c r="X83" s="184"/>
      <c r="Y83" s="184"/>
      <c r="Z83" s="184"/>
      <c r="AA83" s="184"/>
      <c r="AB83" s="184"/>
      <c r="AC83" s="184"/>
      <c r="AD83" s="184"/>
      <c r="AE83" s="184"/>
      <c r="AF83" s="184"/>
      <c r="AG83" s="184"/>
      <c r="AH83" s="184"/>
      <c r="AI83" s="184"/>
      <c r="AJ83" s="184"/>
      <c r="AK83" s="184"/>
      <c r="AL83" s="184"/>
      <c r="AM83" s="184"/>
      <c r="AN83" s="184"/>
      <c r="AO83" s="184"/>
      <c r="AP83" s="184"/>
      <c r="AQ83" s="184"/>
      <c r="AR83" s="184"/>
      <c r="AS83" s="184"/>
      <c r="AT83" s="184"/>
      <c r="AU83" s="184"/>
      <c r="AV83" s="184"/>
      <c r="AW83" s="184"/>
      <c r="AX83" s="184"/>
      <c r="AY83" s="184"/>
      <c r="AZ83" s="184"/>
      <c r="BA83" s="184"/>
      <c r="BB83" s="184"/>
      <c r="BC83" s="184"/>
      <c r="BD83" s="184"/>
      <c r="BE83" s="184"/>
      <c r="BF83" s="184"/>
    </row>
    <row r="84" spans="1:58" s="185" customFormat="1" ht="15" customHeight="1">
      <c r="A84" s="237"/>
      <c r="B84" s="238"/>
      <c r="C84" s="239"/>
      <c r="D84" s="240"/>
      <c r="E84" s="241">
        <v>6</v>
      </c>
      <c r="F84" s="851" t="s">
        <v>132</v>
      </c>
      <c r="G84" s="1128"/>
      <c r="H84" s="242">
        <v>2</v>
      </c>
      <c r="I84" s="243">
        <f>IF(OR(A84="P", C84="x"),H84,0)</f>
        <v>0</v>
      </c>
      <c r="J84" s="210">
        <f>IF(OR(D84="m", C84="y"),H84,0)</f>
        <v>0</v>
      </c>
      <c r="K84" s="221">
        <f>IF(AND(J84&gt;0,C84="y"),H84,0)</f>
        <v>0</v>
      </c>
      <c r="L84" s="244" t="s">
        <v>133</v>
      </c>
      <c r="M84" s="245"/>
      <c r="N84" s="184"/>
      <c r="O84" s="994" t="s">
        <v>102</v>
      </c>
      <c r="P84" s="1133"/>
      <c r="Q84" s="1133"/>
      <c r="R84" s="1133"/>
      <c r="S84" s="1133"/>
      <c r="T84" s="1133"/>
      <c r="U84" s="1133"/>
      <c r="V84" s="184"/>
      <c r="W84" s="184"/>
      <c r="X84" s="184"/>
      <c r="Y84" s="184"/>
      <c r="Z84" s="184"/>
      <c r="AA84" s="184"/>
      <c r="AB84" s="184"/>
      <c r="AC84" s="184"/>
      <c r="AD84" s="184"/>
      <c r="AE84" s="184"/>
      <c r="AF84" s="184"/>
      <c r="AG84" s="184"/>
      <c r="AH84" s="184"/>
      <c r="AI84" s="184"/>
      <c r="AJ84" s="184"/>
      <c r="AK84" s="184"/>
      <c r="AL84" s="184"/>
      <c r="AM84" s="184"/>
      <c r="AN84" s="184"/>
      <c r="AO84" s="184"/>
      <c r="AP84" s="184"/>
      <c r="AQ84" s="184"/>
      <c r="AR84" s="184"/>
      <c r="AS84" s="184"/>
      <c r="AT84" s="184"/>
      <c r="AU84" s="184"/>
      <c r="AV84" s="184"/>
      <c r="AW84" s="184"/>
      <c r="AX84" s="184"/>
      <c r="AY84" s="184"/>
      <c r="AZ84" s="184"/>
      <c r="BA84" s="184"/>
      <c r="BB84" s="184"/>
      <c r="BC84" s="184"/>
      <c r="BD84" s="184"/>
      <c r="BE84" s="184"/>
      <c r="BF84" s="184"/>
    </row>
    <row r="85" spans="1:58" s="185" customFormat="1" ht="15" thickBot="1">
      <c r="A85" s="936"/>
      <c r="B85" s="938"/>
      <c r="C85" s="940"/>
      <c r="D85" s="942"/>
      <c r="E85" s="1131">
        <v>7</v>
      </c>
      <c r="F85" s="862" t="s">
        <v>134</v>
      </c>
      <c r="G85" s="1107"/>
      <c r="H85" s="930" t="s">
        <v>135</v>
      </c>
      <c r="I85" s="867">
        <f>IF(AND(A85="p", F86&gt;0,ISNUMBER(F86),NOT(B85="n")),MIN(F86,5),0)</f>
        <v>0</v>
      </c>
      <c r="J85" s="1101">
        <f>IF(AND(OR(C85="y",D85="m"), F86&gt;0,ISNUMBER(F86)),MIN(F86,5),0)</f>
        <v>0</v>
      </c>
      <c r="K85" s="910">
        <f>IF(AND(OR(C85="y"), F86&gt;0,ISNUMBER(F86)),MIN(F86,5),0)</f>
        <v>0</v>
      </c>
      <c r="L85" s="1104" t="s">
        <v>88</v>
      </c>
      <c r="M85" s="783"/>
      <c r="N85" s="184"/>
      <c r="O85" s="202"/>
      <c r="P85" s="184"/>
      <c r="Q85" s="184"/>
      <c r="R85" s="184"/>
      <c r="S85" s="184"/>
      <c r="T85" s="184"/>
      <c r="U85" s="184"/>
      <c r="V85" s="184"/>
      <c r="W85" s="184"/>
      <c r="X85" s="184"/>
      <c r="Y85" s="184"/>
      <c r="Z85" s="184"/>
      <c r="AA85" s="184"/>
      <c r="AB85" s="184"/>
      <c r="AC85" s="184"/>
      <c r="AD85" s="184"/>
      <c r="AE85" s="184"/>
      <c r="AF85" s="184"/>
      <c r="AG85" s="184"/>
      <c r="AH85" s="184"/>
      <c r="AI85" s="184"/>
      <c r="AJ85" s="184"/>
      <c r="AK85" s="184"/>
      <c r="AL85" s="184"/>
      <c r="AM85" s="184"/>
      <c r="AN85" s="184"/>
      <c r="AO85" s="184"/>
      <c r="AP85" s="184"/>
      <c r="AQ85" s="184"/>
      <c r="AR85" s="184"/>
      <c r="AS85" s="184"/>
      <c r="AT85" s="184"/>
      <c r="AU85" s="184"/>
      <c r="AV85" s="184"/>
      <c r="AW85" s="184"/>
      <c r="AX85" s="184"/>
      <c r="AY85" s="184"/>
      <c r="AZ85" s="184"/>
      <c r="BA85" s="184"/>
      <c r="BB85" s="184"/>
      <c r="BC85" s="184"/>
      <c r="BD85" s="184"/>
      <c r="BE85" s="184"/>
      <c r="BF85" s="184"/>
    </row>
    <row r="86" spans="1:58" s="185" customFormat="1" ht="15" thickBot="1">
      <c r="A86" s="916"/>
      <c r="B86" s="918"/>
      <c r="C86" s="918"/>
      <c r="D86" s="921"/>
      <c r="E86" s="923"/>
      <c r="F86" s="235">
        <v>0</v>
      </c>
      <c r="G86" s="236" t="s">
        <v>136</v>
      </c>
      <c r="H86" s="1100"/>
      <c r="I86" s="868"/>
      <c r="J86" s="1102"/>
      <c r="K86" s="935"/>
      <c r="L86" s="785"/>
      <c r="M86" s="785"/>
      <c r="N86" s="184"/>
      <c r="O86" s="202"/>
      <c r="P86" s="184"/>
      <c r="Q86" s="184"/>
      <c r="R86" s="184"/>
      <c r="S86" s="184"/>
      <c r="T86" s="184"/>
      <c r="U86" s="184"/>
      <c r="V86" s="184"/>
      <c r="W86" s="184"/>
      <c r="X86" s="184"/>
      <c r="Y86" s="184"/>
      <c r="Z86" s="184"/>
      <c r="AA86" s="184"/>
      <c r="AB86" s="184"/>
      <c r="AC86" s="184"/>
      <c r="AD86" s="184"/>
      <c r="AE86" s="184"/>
      <c r="AF86" s="184"/>
      <c r="AG86" s="184"/>
      <c r="AH86" s="184"/>
      <c r="AI86" s="184"/>
      <c r="AJ86" s="184"/>
      <c r="AK86" s="184"/>
      <c r="AL86" s="184"/>
      <c r="AM86" s="184"/>
      <c r="AN86" s="184"/>
      <c r="AO86" s="184"/>
      <c r="AP86" s="184"/>
      <c r="AQ86" s="184"/>
      <c r="AR86" s="184"/>
      <c r="AS86" s="184"/>
      <c r="AT86" s="184"/>
      <c r="AU86" s="184"/>
      <c r="AV86" s="184"/>
      <c r="AW86" s="184"/>
      <c r="AX86" s="184"/>
      <c r="AY86" s="184"/>
      <c r="AZ86" s="184"/>
      <c r="BA86" s="184"/>
      <c r="BB86" s="184"/>
      <c r="BC86" s="184"/>
      <c r="BD86" s="184"/>
      <c r="BE86" s="184"/>
      <c r="BF86" s="184"/>
    </row>
    <row r="87" spans="1:58" s="248" customFormat="1" ht="23.25" customHeight="1">
      <c r="A87" s="214"/>
      <c r="B87" s="215"/>
      <c r="C87" s="216"/>
      <c r="D87" s="217"/>
      <c r="E87" s="218">
        <v>8</v>
      </c>
      <c r="F87" s="851" t="s">
        <v>137</v>
      </c>
      <c r="G87" s="1128"/>
      <c r="H87" s="219">
        <v>3</v>
      </c>
      <c r="I87" s="209">
        <f>IF(AND(OR(A87="x", A87="p"),NOT(B87="n")),H87,0)</f>
        <v>0</v>
      </c>
      <c r="J87" s="220">
        <f>IF(OR(D87="m", C87="y"),H87,0)</f>
        <v>0</v>
      </c>
      <c r="K87" s="221">
        <f>IF(AND(J87&gt;0,C87="y"),H87,0)</f>
        <v>0</v>
      </c>
      <c r="L87" s="246" t="s">
        <v>138</v>
      </c>
      <c r="M87" s="223"/>
      <c r="N87" s="184"/>
      <c r="O87" s="770"/>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184"/>
      <c r="AN87" s="184"/>
      <c r="AO87" s="184"/>
      <c r="AP87" s="184"/>
      <c r="AQ87" s="184"/>
      <c r="AR87" s="184"/>
      <c r="AS87" s="184"/>
      <c r="AT87" s="184"/>
      <c r="AU87" s="184"/>
      <c r="AV87" s="184"/>
      <c r="AW87" s="184"/>
      <c r="AX87" s="184"/>
      <c r="AY87" s="247"/>
      <c r="AZ87" s="247"/>
      <c r="BA87" s="247"/>
      <c r="BB87" s="247"/>
      <c r="BC87" s="247"/>
      <c r="BD87" s="247"/>
      <c r="BE87" s="247"/>
      <c r="BF87" s="247"/>
    </row>
    <row r="88" spans="1:58" s="184" customFormat="1" ht="18.75" customHeight="1">
      <c r="A88" s="214"/>
      <c r="B88" s="215"/>
      <c r="C88" s="249"/>
      <c r="D88" s="250"/>
      <c r="E88" s="251">
        <v>9</v>
      </c>
      <c r="F88" s="851" t="s">
        <v>139</v>
      </c>
      <c r="G88" s="967"/>
      <c r="H88" s="252">
        <v>2</v>
      </c>
      <c r="I88" s="209">
        <f>IF(AND(OR(A88="x", A88="p"),NOT(B88="n")),H88,0)</f>
        <v>0</v>
      </c>
      <c r="J88" s="220">
        <f>IF(OR(D88="m", C88="y"),H88,0)</f>
        <v>0</v>
      </c>
      <c r="K88" s="253">
        <f>IF(AND(J88&gt;0,C88="y"),H88,0)</f>
        <v>0</v>
      </c>
      <c r="L88" s="254" t="s">
        <v>140</v>
      </c>
      <c r="M88" s="158"/>
      <c r="O88" s="837" t="s">
        <v>141</v>
      </c>
      <c r="P88" s="837"/>
      <c r="Q88" s="837"/>
      <c r="R88" s="837"/>
      <c r="AR88" s="247"/>
      <c r="AS88" s="247"/>
      <c r="AT88" s="247"/>
      <c r="AU88" s="247"/>
      <c r="AV88" s="247"/>
      <c r="AW88" s="247"/>
      <c r="AX88" s="247"/>
    </row>
    <row r="89" spans="1:58" s="264" customFormat="1" ht="15">
      <c r="A89" s="255"/>
      <c r="B89" s="256"/>
      <c r="C89" s="257"/>
      <c r="D89" s="258"/>
      <c r="E89" s="251">
        <v>10</v>
      </c>
      <c r="F89" s="851" t="s">
        <v>142</v>
      </c>
      <c r="G89" s="967"/>
      <c r="H89" s="252">
        <v>1</v>
      </c>
      <c r="I89" s="259">
        <f>IF(AND(OR(A89="x", A89="p"),NOT(B89="n")),H89,0)</f>
        <v>0</v>
      </c>
      <c r="J89" s="260">
        <f>IF(OR(D89="m", C89="y"),H89,0)</f>
        <v>0</v>
      </c>
      <c r="K89" s="261">
        <f>IF(AND(J89&gt;0,C89="y"),H89,0)</f>
        <v>0</v>
      </c>
      <c r="L89" s="262" t="s">
        <v>143</v>
      </c>
      <c r="M89" s="223"/>
      <c r="N89" s="184"/>
      <c r="O89" s="202"/>
      <c r="P89" s="184"/>
      <c r="Q89" s="184"/>
      <c r="R89" s="184"/>
      <c r="S89" s="184"/>
      <c r="T89" s="184"/>
      <c r="U89" s="184"/>
      <c r="V89" s="184"/>
      <c r="W89" s="184"/>
      <c r="X89" s="184"/>
      <c r="Y89" s="184"/>
      <c r="Z89" s="184"/>
      <c r="AA89" s="184"/>
      <c r="AB89" s="184"/>
      <c r="AC89" s="184"/>
      <c r="AD89" s="184"/>
      <c r="AE89" s="184"/>
      <c r="AF89" s="184"/>
      <c r="AG89" s="184"/>
      <c r="AH89" s="184"/>
      <c r="AI89" s="184"/>
      <c r="AJ89" s="184"/>
      <c r="AK89" s="184"/>
      <c r="AL89" s="184"/>
      <c r="AM89" s="184"/>
      <c r="AN89" s="184"/>
      <c r="AO89" s="184"/>
      <c r="AP89" s="184"/>
      <c r="AQ89" s="184"/>
      <c r="AR89" s="184"/>
      <c r="AS89" s="184"/>
      <c r="AT89" s="184"/>
      <c r="AU89" s="184"/>
      <c r="AV89" s="184"/>
      <c r="AW89" s="184"/>
      <c r="AX89" s="184"/>
      <c r="AY89" s="263"/>
      <c r="AZ89" s="263"/>
      <c r="BA89" s="263"/>
      <c r="BB89" s="263"/>
      <c r="BC89" s="263"/>
      <c r="BD89" s="263"/>
      <c r="BE89" s="263"/>
      <c r="BF89" s="263"/>
    </row>
    <row r="90" spans="1:58" s="185" customFormat="1" ht="15" customHeight="1">
      <c r="A90" s="203"/>
      <c r="B90" s="204"/>
      <c r="C90" s="205"/>
      <c r="D90" s="206"/>
      <c r="E90" s="207">
        <v>11</v>
      </c>
      <c r="F90" s="1129" t="s">
        <v>144</v>
      </c>
      <c r="G90" s="1042"/>
      <c r="H90" s="208">
        <v>2</v>
      </c>
      <c r="I90" s="243">
        <f>IF(AND(OR(A90="x", A90="p"),NOT(B90="n")),H90,0)</f>
        <v>0</v>
      </c>
      <c r="J90" s="265">
        <f>IF(OR(D90="m", C90="y"),H90,0)</f>
        <v>0</v>
      </c>
      <c r="K90" s="211">
        <f>IF(AND(J90&gt;0,C90="y"),H90,0)</f>
        <v>0</v>
      </c>
      <c r="L90" s="212" t="s">
        <v>143</v>
      </c>
      <c r="M90" s="213"/>
      <c r="N90" s="263"/>
      <c r="O90" s="202"/>
      <c r="P90" s="263"/>
      <c r="Q90" s="263"/>
      <c r="R90" s="263"/>
      <c r="S90" s="263"/>
      <c r="T90" s="263"/>
      <c r="U90" s="263"/>
      <c r="V90" s="263"/>
      <c r="W90" s="263"/>
      <c r="X90" s="263"/>
      <c r="Y90" s="263"/>
      <c r="Z90" s="263"/>
      <c r="AA90" s="263"/>
      <c r="AB90" s="263"/>
      <c r="AC90" s="263"/>
      <c r="AD90" s="263"/>
      <c r="AE90" s="263"/>
      <c r="AF90" s="263"/>
      <c r="AG90" s="263"/>
      <c r="AH90" s="263"/>
      <c r="AI90" s="263"/>
      <c r="AJ90" s="263"/>
      <c r="AK90" s="263"/>
      <c r="AL90" s="263"/>
      <c r="AM90" s="263"/>
      <c r="AN90" s="263"/>
      <c r="AO90" s="263"/>
      <c r="AP90" s="263"/>
      <c r="AQ90" s="263"/>
      <c r="AR90" s="263"/>
      <c r="AS90" s="263"/>
      <c r="AT90" s="263"/>
      <c r="AU90" s="263"/>
      <c r="AV90" s="263"/>
      <c r="AW90" s="263"/>
      <c r="AX90" s="263"/>
      <c r="AY90" s="184"/>
      <c r="AZ90" s="184"/>
      <c r="BA90" s="184"/>
      <c r="BB90" s="184"/>
      <c r="BC90" s="184"/>
      <c r="BD90" s="184"/>
      <c r="BE90" s="184"/>
      <c r="BF90" s="184"/>
    </row>
    <row r="91" spans="1:58" s="185" customFormat="1" ht="24.75" thickBot="1">
      <c r="A91" s="266"/>
      <c r="B91" s="267"/>
      <c r="C91" s="268"/>
      <c r="D91" s="269"/>
      <c r="E91" s="270">
        <v>12</v>
      </c>
      <c r="F91" s="1039" t="s">
        <v>713</v>
      </c>
      <c r="G91" s="1130"/>
      <c r="H91" s="271">
        <v>1</v>
      </c>
      <c r="I91" s="272">
        <f>IF(AND(OR(A91="x", A91="p"),NOT(B91="n")),H91,0)</f>
        <v>0</v>
      </c>
      <c r="J91" s="273">
        <f>IF(OR(D91="m", C91="y"),H91,0)</f>
        <v>0</v>
      </c>
      <c r="K91" s="253">
        <f>IF(AND(J91&gt;0,C91="y"),H91,0)</f>
        <v>0</v>
      </c>
      <c r="L91" s="274" t="s">
        <v>145</v>
      </c>
      <c r="M91" s="275"/>
      <c r="N91" s="184"/>
      <c r="O91" s="837" t="s">
        <v>146</v>
      </c>
      <c r="P91" s="837"/>
      <c r="Q91" s="837"/>
      <c r="R91" s="837"/>
      <c r="S91" s="837"/>
      <c r="T91" s="837"/>
      <c r="U91" s="837"/>
      <c r="V91" s="837"/>
      <c r="W91" s="837"/>
      <c r="X91" s="837"/>
      <c r="Y91" s="837"/>
      <c r="Z91" s="837"/>
      <c r="AA91" s="837"/>
      <c r="AB91" s="837"/>
      <c r="AC91" s="837"/>
      <c r="AD91" s="184"/>
      <c r="AE91" s="184"/>
      <c r="AF91" s="184"/>
      <c r="AG91" s="184"/>
      <c r="AH91" s="184"/>
      <c r="AI91" s="184"/>
      <c r="AJ91" s="184"/>
      <c r="AK91" s="184"/>
      <c r="AL91" s="184"/>
      <c r="AM91" s="184"/>
      <c r="AN91" s="184"/>
      <c r="AO91" s="184"/>
      <c r="AP91" s="184"/>
      <c r="AQ91" s="184"/>
      <c r="AR91" s="184"/>
      <c r="AS91" s="184"/>
      <c r="AT91" s="184"/>
      <c r="AU91" s="184"/>
      <c r="AV91" s="184"/>
      <c r="AW91" s="184"/>
      <c r="AX91" s="184"/>
      <c r="AY91" s="184"/>
      <c r="AZ91" s="184"/>
      <c r="BA91" s="184"/>
      <c r="BB91" s="184"/>
      <c r="BC91" s="184"/>
      <c r="BD91" s="184"/>
      <c r="BE91" s="184"/>
      <c r="BF91" s="184"/>
    </row>
    <row r="92" spans="1:58" ht="15" customHeight="1" thickBot="1">
      <c r="A92" s="193"/>
      <c r="B92" s="194"/>
      <c r="C92" s="194" t="s">
        <v>147</v>
      </c>
      <c r="D92" s="276"/>
      <c r="E92" s="277"/>
      <c r="F92" s="278"/>
      <c r="G92" s="279"/>
      <c r="H92" s="280"/>
      <c r="I92" s="281"/>
      <c r="J92" s="282"/>
      <c r="K92" s="253"/>
      <c r="L92" s="283"/>
      <c r="M92" s="284"/>
      <c r="N92" s="184"/>
      <c r="O92" s="837" t="s">
        <v>148</v>
      </c>
      <c r="P92" s="837"/>
      <c r="Q92" s="837"/>
      <c r="R92" s="837"/>
    </row>
    <row r="93" spans="1:58" s="185" customFormat="1" ht="15">
      <c r="A93" s="203"/>
      <c r="B93" s="204"/>
      <c r="C93" s="205"/>
      <c r="D93" s="206"/>
      <c r="E93" s="207">
        <v>13</v>
      </c>
      <c r="F93" s="1123" t="s">
        <v>149</v>
      </c>
      <c r="G93" s="1124"/>
      <c r="H93" s="208">
        <v>1</v>
      </c>
      <c r="I93" s="243">
        <f>IF(AND(OR(A93="x", A93="p"),NOT(B93="n")),H93,0)</f>
        <v>0</v>
      </c>
      <c r="J93" s="210">
        <f>IF(OR(D93="m", C93="y"),H93,0)</f>
        <v>0</v>
      </c>
      <c r="K93" s="211">
        <f>IF(AND(J93&gt;0,C93="y"),H93,0)</f>
        <v>0</v>
      </c>
      <c r="L93" s="285" t="s">
        <v>91</v>
      </c>
      <c r="M93" s="213"/>
      <c r="N93" s="137"/>
      <c r="O93" s="184"/>
      <c r="P93" s="184"/>
      <c r="Q93" s="184"/>
      <c r="R93" s="184"/>
      <c r="S93" s="184"/>
      <c r="T93" s="184"/>
      <c r="U93" s="184"/>
      <c r="V93" s="184"/>
      <c r="W93" s="184"/>
      <c r="X93" s="184"/>
      <c r="Y93" s="184"/>
      <c r="Z93" s="184"/>
      <c r="AA93" s="184"/>
      <c r="AB93" s="184"/>
      <c r="AC93" s="184"/>
      <c r="AD93" s="184"/>
      <c r="AE93" s="184"/>
      <c r="AF93" s="184"/>
      <c r="AG93" s="184"/>
      <c r="AH93" s="184"/>
      <c r="AI93" s="184"/>
      <c r="AJ93" s="184"/>
      <c r="AK93" s="184"/>
      <c r="AL93" s="184"/>
      <c r="AM93" s="184"/>
      <c r="AN93" s="184"/>
      <c r="AO93" s="184"/>
      <c r="AP93" s="184"/>
      <c r="AQ93" s="184"/>
      <c r="AR93" s="184"/>
      <c r="AS93" s="184"/>
      <c r="AT93" s="184"/>
      <c r="AU93" s="184"/>
      <c r="AV93" s="184"/>
      <c r="AW93" s="184"/>
      <c r="AX93" s="184"/>
      <c r="AY93" s="184"/>
      <c r="AZ93" s="184"/>
      <c r="BA93" s="184"/>
      <c r="BB93" s="184"/>
      <c r="BC93" s="184"/>
      <c r="BD93" s="184"/>
      <c r="BE93" s="184"/>
      <c r="BF93" s="184"/>
    </row>
    <row r="94" spans="1:58" s="185" customFormat="1" ht="15">
      <c r="A94" s="214"/>
      <c r="B94" s="215"/>
      <c r="C94" s="216"/>
      <c r="D94" s="217"/>
      <c r="E94" s="286">
        <v>14</v>
      </c>
      <c r="F94" s="849" t="s">
        <v>150</v>
      </c>
      <c r="G94" s="1042"/>
      <c r="H94" s="219">
        <v>1</v>
      </c>
      <c r="I94" s="209">
        <f>IF(AND(OR(A94="x", A94="p"),NOT(B94="n")),H94,0)</f>
        <v>0</v>
      </c>
      <c r="J94" s="220">
        <f>IF(OR(D94="m", C94="y"),H94,0)</f>
        <v>0</v>
      </c>
      <c r="K94" s="253">
        <f>IF(AND(J94&gt;0,C94="y"),H94,0)</f>
        <v>0</v>
      </c>
      <c r="L94" s="222" t="s">
        <v>151</v>
      </c>
      <c r="M94" s="223"/>
      <c r="N94" s="184"/>
      <c r="O94" s="1125" t="s">
        <v>152</v>
      </c>
      <c r="P94" s="1125"/>
      <c r="Q94" s="1125"/>
      <c r="R94" s="1125"/>
      <c r="S94" s="1125"/>
      <c r="T94" s="1125"/>
      <c r="U94" s="1125"/>
      <c r="V94" s="1125"/>
      <c r="W94" s="1125"/>
      <c r="X94" s="1125"/>
      <c r="Y94" s="1125"/>
      <c r="Z94" s="184"/>
      <c r="AA94" s="184"/>
      <c r="AB94" s="184"/>
      <c r="AC94" s="184"/>
      <c r="AD94" s="184"/>
      <c r="AE94" s="184"/>
      <c r="AF94" s="184"/>
      <c r="AG94" s="184"/>
      <c r="AH94" s="184"/>
      <c r="AI94" s="184"/>
      <c r="AJ94" s="184"/>
      <c r="AK94" s="184"/>
      <c r="AL94" s="184"/>
      <c r="AM94" s="184"/>
      <c r="AN94" s="184"/>
      <c r="AO94" s="184"/>
      <c r="AP94" s="184"/>
      <c r="AQ94" s="184"/>
      <c r="AR94" s="184"/>
      <c r="AS94" s="184"/>
      <c r="AT94" s="184"/>
      <c r="AU94" s="184"/>
      <c r="AV94" s="184"/>
      <c r="AW94" s="184"/>
      <c r="AX94" s="184"/>
      <c r="AY94" s="184"/>
      <c r="AZ94" s="184"/>
      <c r="BA94" s="184"/>
      <c r="BB94" s="184"/>
      <c r="BC94" s="184"/>
      <c r="BD94" s="184"/>
      <c r="BE94" s="184"/>
      <c r="BF94" s="184"/>
    </row>
    <row r="95" spans="1:58" s="185" customFormat="1" ht="15">
      <c r="A95" s="287"/>
      <c r="B95" s="288"/>
      <c r="C95" s="288"/>
      <c r="D95" s="289"/>
      <c r="E95" s="290">
        <v>15</v>
      </c>
      <c r="F95" s="899" t="s">
        <v>153</v>
      </c>
      <c r="G95" s="968"/>
      <c r="H95" s="271"/>
      <c r="I95" s="272"/>
      <c r="J95" s="273"/>
      <c r="K95" s="221"/>
      <c r="L95" s="274" t="s">
        <v>154</v>
      </c>
      <c r="M95" s="783"/>
      <c r="N95" s="184"/>
      <c r="Z95" s="184"/>
      <c r="AA95" s="184"/>
      <c r="AB95" s="184"/>
      <c r="AC95" s="184"/>
      <c r="AD95" s="184"/>
      <c r="AE95" s="184"/>
      <c r="AF95" s="184"/>
      <c r="AG95" s="184"/>
      <c r="AH95" s="184"/>
      <c r="AI95" s="184"/>
      <c r="AJ95" s="184"/>
      <c r="AK95" s="184"/>
      <c r="AL95" s="184"/>
      <c r="AM95" s="184"/>
      <c r="AN95" s="184"/>
      <c r="AO95" s="184"/>
      <c r="AP95" s="184"/>
      <c r="AQ95" s="184"/>
      <c r="AR95" s="184"/>
      <c r="AS95" s="184"/>
      <c r="AT95" s="184"/>
      <c r="AU95" s="184"/>
      <c r="AV95" s="184"/>
      <c r="AW95" s="184"/>
      <c r="AX95" s="184"/>
      <c r="AY95" s="184"/>
      <c r="AZ95" s="184"/>
      <c r="BA95" s="184"/>
      <c r="BB95" s="184"/>
      <c r="BC95" s="184"/>
      <c r="BD95" s="184"/>
      <c r="BE95" s="184"/>
      <c r="BF95" s="184"/>
    </row>
    <row r="96" spans="1:58" s="185" customFormat="1" ht="15" customHeight="1">
      <c r="A96" s="291"/>
      <c r="B96" s="292"/>
      <c r="C96" s="293"/>
      <c r="D96" s="294"/>
      <c r="E96" s="295" t="s">
        <v>155</v>
      </c>
      <c r="F96" s="1043" t="s">
        <v>156</v>
      </c>
      <c r="G96" s="1126"/>
      <c r="H96" s="296">
        <v>1</v>
      </c>
      <c r="I96" s="297">
        <f>IF(AND(OR(A96="x", A96="p"),NOT(OR(B96="n", A97="x", A97="p", A98="x", A98="p"))),H96,0)</f>
        <v>0</v>
      </c>
      <c r="J96" s="298">
        <f>IF(AND(OR(D96="m", C96="y"),NOT(D97="m"),NOT(C97="y"),NOT(D98="m"),NOT(C98="y")),H96,0)</f>
        <v>0</v>
      </c>
      <c r="K96" s="221">
        <f>IF(AND(J96&gt;0,C96="y"),H96,0)</f>
        <v>0</v>
      </c>
      <c r="L96" s="285"/>
      <c r="M96" s="784"/>
      <c r="N96" s="184"/>
      <c r="O96" s="202"/>
      <c r="P96" s="184"/>
      <c r="Q96" s="184"/>
      <c r="R96" s="184"/>
      <c r="S96" s="184"/>
      <c r="T96" s="184"/>
      <c r="U96" s="184"/>
      <c r="V96" s="184"/>
      <c r="W96" s="184"/>
      <c r="X96" s="184"/>
      <c r="Y96" s="184"/>
      <c r="Z96" s="184"/>
      <c r="AA96" s="184"/>
      <c r="AB96" s="184"/>
      <c r="AC96" s="184"/>
      <c r="AD96" s="184"/>
      <c r="AE96" s="184"/>
      <c r="AF96" s="184"/>
      <c r="AG96" s="184"/>
      <c r="AH96" s="184"/>
      <c r="AI96" s="184"/>
      <c r="AJ96" s="184"/>
      <c r="AK96" s="184"/>
      <c r="AL96" s="184"/>
      <c r="AM96" s="184"/>
      <c r="AN96" s="184"/>
      <c r="AO96" s="184"/>
      <c r="AP96" s="184"/>
      <c r="AQ96" s="184"/>
      <c r="AR96" s="184"/>
      <c r="AS96" s="184"/>
      <c r="AT96" s="184"/>
      <c r="AU96" s="184"/>
      <c r="AV96" s="184"/>
      <c r="AW96" s="184"/>
      <c r="AX96" s="184"/>
      <c r="AY96" s="184"/>
      <c r="AZ96" s="184"/>
      <c r="BA96" s="184"/>
      <c r="BB96" s="184"/>
      <c r="BC96" s="184"/>
      <c r="BD96" s="184"/>
      <c r="BE96" s="184"/>
      <c r="BF96" s="184"/>
    </row>
    <row r="97" spans="1:58" s="185" customFormat="1" ht="15" customHeight="1">
      <c r="A97" s="291"/>
      <c r="B97" s="292"/>
      <c r="C97" s="293"/>
      <c r="D97" s="294"/>
      <c r="E97" s="295" t="s">
        <v>157</v>
      </c>
      <c r="F97" s="1043" t="s">
        <v>158</v>
      </c>
      <c r="G97" s="1126"/>
      <c r="H97" s="299">
        <v>3</v>
      </c>
      <c r="I97" s="300">
        <f>IF(AND(OR(A97="x", A97="p"),NOT(OR(B97="n", A98="x", A98="p", A96="x", A96="p"))),H97,0)</f>
        <v>0</v>
      </c>
      <c r="J97" s="301">
        <f>IF(AND(OR(D97="m", C97="y"),NOT(D98="m"),NOT(C98="y"),NOT(D96="m"),NOT(C96="y")),H97,0)</f>
        <v>0</v>
      </c>
      <c r="K97" s="221">
        <f>IF(AND(J97&gt;0,C97="y"),H97,0)</f>
        <v>0</v>
      </c>
      <c r="L97" s="285"/>
      <c r="M97" s="784"/>
      <c r="N97" s="184"/>
      <c r="O97" s="1125" t="s">
        <v>159</v>
      </c>
      <c r="P97" s="1125"/>
      <c r="Q97" s="1125"/>
      <c r="R97" s="1125"/>
      <c r="S97" s="1125"/>
      <c r="T97" s="1125"/>
      <c r="U97" s="1125"/>
      <c r="V97" s="1125"/>
      <c r="W97" s="1125"/>
      <c r="X97" s="1125"/>
      <c r="Y97" s="1125"/>
      <c r="Z97" s="184"/>
      <c r="AA97" s="184"/>
      <c r="AB97" s="184"/>
      <c r="AC97" s="184"/>
      <c r="AD97" s="184"/>
      <c r="AE97" s="184"/>
      <c r="AF97" s="184"/>
      <c r="AG97" s="184"/>
      <c r="AH97" s="184"/>
      <c r="AI97" s="184"/>
      <c r="AJ97" s="184"/>
      <c r="AK97" s="184"/>
      <c r="AL97" s="184"/>
      <c r="AM97" s="184"/>
      <c r="AN97" s="184"/>
      <c r="AO97" s="184"/>
      <c r="AP97" s="184"/>
      <c r="AQ97" s="184"/>
      <c r="AR97" s="184"/>
      <c r="AS97" s="184"/>
      <c r="AT97" s="184"/>
      <c r="AU97" s="184"/>
      <c r="AV97" s="184"/>
      <c r="AW97" s="184"/>
      <c r="AX97" s="184"/>
      <c r="AY97" s="184"/>
      <c r="AZ97" s="184"/>
      <c r="BA97" s="184"/>
      <c r="BB97" s="184"/>
      <c r="BC97" s="184"/>
      <c r="BD97" s="184"/>
      <c r="BE97" s="184"/>
      <c r="BF97" s="184"/>
    </row>
    <row r="98" spans="1:58" s="185" customFormat="1" ht="15" customHeight="1">
      <c r="A98" s="302"/>
      <c r="B98" s="303"/>
      <c r="C98" s="304"/>
      <c r="D98" s="305"/>
      <c r="E98" s="306" t="s">
        <v>160</v>
      </c>
      <c r="F98" s="984" t="s">
        <v>161</v>
      </c>
      <c r="G98" s="1127"/>
      <c r="H98" s="307">
        <v>5</v>
      </c>
      <c r="I98" s="308">
        <f>IF(AND(OR(A98="x", A98="p"),NOT(OR(B98="n", A97="x", A97="p", A96="x", A97="p"))),H98,0)</f>
        <v>0</v>
      </c>
      <c r="J98" s="309">
        <f>IF(AND(OR(D98="m", C98="y"),NOT(D97="m"),NOT(C97="y"),NOT(D96="m"),NOT(C96="y")),H98,0)</f>
        <v>0</v>
      </c>
      <c r="K98" s="221">
        <f>IF(AND(J98&gt;0,C98="y"),H98,0)</f>
        <v>0</v>
      </c>
      <c r="L98" s="233"/>
      <c r="M98" s="809"/>
      <c r="N98" s="184"/>
      <c r="O98" s="202"/>
      <c r="P98" s="184"/>
      <c r="Q98" s="184"/>
      <c r="R98" s="184"/>
      <c r="S98" s="184"/>
      <c r="T98" s="184"/>
      <c r="U98" s="184"/>
      <c r="V98" s="184"/>
      <c r="W98" s="184"/>
      <c r="X98" s="184"/>
      <c r="Y98" s="184"/>
      <c r="Z98" s="184"/>
      <c r="AA98" s="184"/>
      <c r="AB98" s="184"/>
      <c r="AC98" s="184"/>
      <c r="AD98" s="184"/>
      <c r="AE98" s="184"/>
      <c r="AF98" s="184"/>
      <c r="AG98" s="184"/>
      <c r="AH98" s="184"/>
      <c r="AI98" s="184"/>
      <c r="AJ98" s="184"/>
      <c r="AK98" s="184"/>
      <c r="AL98" s="184"/>
      <c r="AM98" s="184"/>
      <c r="AN98" s="184"/>
      <c r="AO98" s="184"/>
      <c r="AP98" s="184"/>
      <c r="AQ98" s="184"/>
      <c r="AR98" s="184"/>
      <c r="AS98" s="184"/>
      <c r="AT98" s="184"/>
      <c r="AU98" s="184"/>
      <c r="AV98" s="184"/>
      <c r="AW98" s="184"/>
      <c r="AX98" s="184"/>
      <c r="AY98" s="184"/>
      <c r="AZ98" s="184"/>
      <c r="BA98" s="184"/>
      <c r="BB98" s="184"/>
      <c r="BC98" s="184"/>
      <c r="BD98" s="184"/>
      <c r="BE98" s="184"/>
      <c r="BF98" s="184"/>
    </row>
    <row r="99" spans="1:58" s="185" customFormat="1" ht="15" customHeight="1">
      <c r="A99" s="203"/>
      <c r="B99" s="204"/>
      <c r="C99" s="205"/>
      <c r="D99" s="206"/>
      <c r="E99" s="207">
        <v>16</v>
      </c>
      <c r="F99" s="851" t="s">
        <v>162</v>
      </c>
      <c r="G99" s="1042"/>
      <c r="H99" s="208">
        <v>1</v>
      </c>
      <c r="I99" s="243">
        <f>IF(AND(OR(A99="x", A99="p"),NOT(B99="n")),H99,0)</f>
        <v>0</v>
      </c>
      <c r="J99" s="265">
        <f>IF(AND(OR(D99="m", C99="y")),H99,0)</f>
        <v>0</v>
      </c>
      <c r="K99" s="211">
        <f>IF(AND(J99&gt;0,C99="y"),H99,0)</f>
        <v>0</v>
      </c>
      <c r="L99" s="212" t="s">
        <v>88</v>
      </c>
      <c r="M99" s="213"/>
      <c r="N99" s="184"/>
      <c r="O99" s="202"/>
      <c r="P99" s="184"/>
      <c r="Q99" s="184"/>
      <c r="R99" s="184"/>
      <c r="S99" s="184"/>
      <c r="T99" s="184"/>
      <c r="U99" s="184"/>
      <c r="V99" s="184"/>
      <c r="W99" s="184"/>
      <c r="X99" s="184"/>
      <c r="Y99" s="184"/>
      <c r="Z99" s="184"/>
      <c r="AA99" s="184"/>
      <c r="AB99" s="184"/>
      <c r="AC99" s="184"/>
      <c r="AD99" s="184"/>
      <c r="AE99" s="184"/>
      <c r="AF99" s="184"/>
      <c r="AG99" s="184"/>
      <c r="AH99" s="184"/>
      <c r="AI99" s="184"/>
      <c r="AJ99" s="184"/>
      <c r="AK99" s="184"/>
      <c r="AL99" s="184"/>
      <c r="AM99" s="184"/>
      <c r="AN99" s="184"/>
      <c r="AO99" s="184"/>
      <c r="AP99" s="184"/>
      <c r="AQ99" s="184"/>
      <c r="AR99" s="184"/>
      <c r="AS99" s="184"/>
      <c r="AT99" s="184"/>
      <c r="AU99" s="184"/>
      <c r="AV99" s="184"/>
      <c r="AW99" s="184"/>
      <c r="AX99" s="184"/>
      <c r="AY99" s="184"/>
      <c r="AZ99" s="184"/>
      <c r="BA99" s="184"/>
      <c r="BB99" s="184"/>
      <c r="BC99" s="184"/>
      <c r="BD99" s="184"/>
      <c r="BE99" s="184"/>
      <c r="BF99" s="184"/>
    </row>
    <row r="100" spans="1:58" s="185" customFormat="1" ht="15">
      <c r="A100" s="214"/>
      <c r="B100" s="215"/>
      <c r="C100" s="216"/>
      <c r="D100" s="217"/>
      <c r="E100" s="286">
        <v>17</v>
      </c>
      <c r="F100" s="849" t="s">
        <v>163</v>
      </c>
      <c r="G100" s="1042"/>
      <c r="H100" s="219">
        <v>2</v>
      </c>
      <c r="I100" s="209">
        <f>IF(AND(OR(A100="x", A100="p"),NOT(OR(B100="n"))),H100,0)</f>
        <v>0</v>
      </c>
      <c r="J100" s="310">
        <f>IF(AND(OR(D100="m", C100="y")),H100,0)</f>
        <v>0</v>
      </c>
      <c r="K100" s="253">
        <f>IF(AND(J100&gt;0,C100="y"),H100,0)</f>
        <v>0</v>
      </c>
      <c r="L100" s="222" t="s">
        <v>88</v>
      </c>
      <c r="M100" s="223"/>
      <c r="N100" s="184"/>
      <c r="O100" s="202"/>
      <c r="P100" s="184"/>
      <c r="Q100" s="184"/>
      <c r="R100" s="184"/>
      <c r="S100" s="184"/>
      <c r="T100" s="184"/>
      <c r="U100" s="184"/>
      <c r="V100" s="184"/>
      <c r="W100" s="184"/>
      <c r="X100" s="184"/>
      <c r="Y100" s="184"/>
      <c r="Z100" s="184"/>
      <c r="AA100" s="184"/>
      <c r="AB100" s="184"/>
      <c r="AC100" s="184"/>
      <c r="AD100" s="184"/>
      <c r="AE100" s="184"/>
      <c r="AF100" s="184"/>
      <c r="AG100" s="184"/>
      <c r="AH100" s="184"/>
      <c r="AI100" s="184"/>
      <c r="AJ100" s="184"/>
      <c r="AK100" s="184"/>
      <c r="AL100" s="184"/>
      <c r="AM100" s="184"/>
      <c r="AN100" s="184"/>
      <c r="AO100" s="184"/>
      <c r="AP100" s="184"/>
      <c r="AQ100" s="184"/>
      <c r="AR100" s="184"/>
      <c r="AS100" s="184"/>
      <c r="AT100" s="184"/>
      <c r="AU100" s="184"/>
      <c r="AV100" s="184"/>
      <c r="AW100" s="184"/>
      <c r="AX100" s="184"/>
      <c r="AY100" s="184"/>
      <c r="AZ100" s="184"/>
      <c r="BA100" s="184"/>
      <c r="BB100" s="184"/>
      <c r="BC100" s="184"/>
      <c r="BD100" s="184"/>
      <c r="BE100" s="184"/>
      <c r="BF100" s="184"/>
    </row>
    <row r="101" spans="1:58" s="185" customFormat="1" ht="15">
      <c r="A101" s="287"/>
      <c r="B101" s="288"/>
      <c r="C101" s="288"/>
      <c r="D101" s="289"/>
      <c r="E101" s="290">
        <v>18</v>
      </c>
      <c r="F101" s="805" t="s">
        <v>164</v>
      </c>
      <c r="G101" s="968"/>
      <c r="H101" s="271"/>
      <c r="I101" s="272"/>
      <c r="J101" s="273"/>
      <c r="K101" s="253"/>
      <c r="L101" s="779" t="s">
        <v>165</v>
      </c>
      <c r="M101" s="783"/>
      <c r="N101" s="184"/>
      <c r="O101" s="202"/>
      <c r="P101" s="184"/>
      <c r="Q101" s="184"/>
      <c r="R101" s="184"/>
      <c r="S101" s="184"/>
      <c r="T101" s="184"/>
      <c r="U101" s="184"/>
      <c r="V101" s="184"/>
      <c r="W101" s="184"/>
      <c r="X101" s="184"/>
      <c r="Y101" s="184"/>
      <c r="Z101" s="184"/>
      <c r="AA101" s="184"/>
      <c r="AB101" s="184"/>
      <c r="AC101" s="184"/>
      <c r="AD101" s="184"/>
      <c r="AE101" s="184"/>
      <c r="AF101" s="184"/>
      <c r="AG101" s="184"/>
      <c r="AH101" s="184"/>
      <c r="AI101" s="184"/>
      <c r="AJ101" s="184"/>
      <c r="AK101" s="184"/>
      <c r="AL101" s="184"/>
      <c r="AM101" s="184"/>
      <c r="AN101" s="184"/>
      <c r="AO101" s="184"/>
      <c r="AP101" s="184"/>
      <c r="AQ101" s="184"/>
      <c r="AR101" s="184"/>
      <c r="AS101" s="184"/>
      <c r="AT101" s="184"/>
      <c r="AU101" s="184"/>
      <c r="AV101" s="184"/>
      <c r="AW101" s="184"/>
      <c r="AX101" s="184"/>
      <c r="AY101" s="184"/>
      <c r="AZ101" s="184"/>
      <c r="BA101" s="184"/>
      <c r="BB101" s="184"/>
      <c r="BC101" s="184"/>
      <c r="BD101" s="184"/>
      <c r="BE101" s="184"/>
      <c r="BF101" s="184"/>
    </row>
    <row r="102" spans="1:58" s="185" customFormat="1" ht="21.75" customHeight="1">
      <c r="A102" s="291"/>
      <c r="B102" s="292"/>
      <c r="C102" s="293"/>
      <c r="D102" s="294"/>
      <c r="E102" s="295" t="s">
        <v>155</v>
      </c>
      <c r="F102" s="1043" t="s">
        <v>166</v>
      </c>
      <c r="G102" s="962"/>
      <c r="H102" s="208">
        <v>1</v>
      </c>
      <c r="I102" s="243">
        <f>IF(AND(OR(A102="x", A102="p"),NOT(OR(B102="n", A103="x", A103="p", A104="x", A104="p", A105="x", A105="p"))),H102,0)</f>
        <v>0</v>
      </c>
      <c r="J102" s="265">
        <f>IF(AND(OR(D102="m", C102="y"),NOT(D103="m"),NOT(C103="y"),NOT(D104="m"),NOT(C104="y"), NOT(D105="m"),NOT(C105="y")),H102,0)</f>
        <v>0</v>
      </c>
      <c r="K102" s="253">
        <f>IF(AND(J102&gt;0,C102="y"),H102,0)</f>
        <v>0</v>
      </c>
      <c r="L102" s="780"/>
      <c r="M102" s="784"/>
      <c r="N102" s="184"/>
      <c r="O102" s="202"/>
      <c r="P102" s="184"/>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184"/>
      <c r="AP102" s="184"/>
      <c r="AQ102" s="184"/>
      <c r="AR102" s="184"/>
      <c r="AS102" s="184"/>
      <c r="AT102" s="184"/>
      <c r="AU102" s="184"/>
      <c r="AV102" s="184"/>
      <c r="AW102" s="184"/>
      <c r="AX102" s="184"/>
      <c r="AY102" s="184"/>
      <c r="AZ102" s="184"/>
      <c r="BA102" s="184"/>
      <c r="BB102" s="184"/>
      <c r="BC102" s="184"/>
      <c r="BD102" s="184"/>
      <c r="BE102" s="184"/>
      <c r="BF102" s="184"/>
    </row>
    <row r="103" spans="1:58" s="185" customFormat="1" ht="15" customHeight="1">
      <c r="A103" s="203"/>
      <c r="B103" s="204"/>
      <c r="C103" s="205"/>
      <c r="D103" s="206"/>
      <c r="E103" s="295" t="s">
        <v>157</v>
      </c>
      <c r="F103" s="1043" t="s">
        <v>167</v>
      </c>
      <c r="G103" s="962"/>
      <c r="H103" s="299">
        <v>2</v>
      </c>
      <c r="I103" s="300">
        <f>IF(AND(OR(A103="x", A103="p"),NOT(OR(B103="n", A102="x", A102="p", A104="x", A104="p", A105="x", A105="p"))),H103,0)</f>
        <v>0</v>
      </c>
      <c r="J103" s="301">
        <f>IF(AND(OR(D103="m", C103="y"),NOT(D104="m"),NOT(C104="y"),NOT(D102="m"),NOT(C102="y"), NOT(D105="m"),NOT(C105="y")),H103,0)</f>
        <v>0</v>
      </c>
      <c r="K103" s="253">
        <f>IF(AND(J103&gt;0,C103="y"),H103,0)</f>
        <v>0</v>
      </c>
      <c r="L103" s="780"/>
      <c r="M103" s="784"/>
      <c r="N103" s="184"/>
      <c r="O103" s="202"/>
      <c r="P103" s="184"/>
      <c r="Q103" s="184"/>
      <c r="R103" s="184"/>
      <c r="S103" s="184"/>
      <c r="T103" s="184"/>
      <c r="U103" s="184"/>
      <c r="V103" s="184"/>
      <c r="W103" s="184"/>
      <c r="X103" s="184"/>
      <c r="Y103" s="184"/>
      <c r="Z103" s="184"/>
      <c r="AA103" s="184"/>
      <c r="AB103" s="184"/>
      <c r="AC103" s="184"/>
      <c r="AD103" s="184"/>
      <c r="AE103" s="184"/>
      <c r="AF103" s="184"/>
      <c r="AG103" s="184"/>
      <c r="AH103" s="184"/>
      <c r="AI103" s="184"/>
      <c r="AJ103" s="184"/>
      <c r="AK103" s="184"/>
      <c r="AL103" s="184"/>
      <c r="AM103" s="184"/>
      <c r="AN103" s="184"/>
      <c r="AO103" s="184"/>
      <c r="AP103" s="184"/>
      <c r="AQ103" s="184"/>
      <c r="AR103" s="184"/>
      <c r="AS103" s="184"/>
      <c r="AT103" s="184"/>
      <c r="AU103" s="184"/>
      <c r="AV103" s="184"/>
      <c r="AW103" s="184"/>
      <c r="AX103" s="184"/>
      <c r="AY103" s="184"/>
      <c r="AZ103" s="184"/>
      <c r="BA103" s="184"/>
      <c r="BB103" s="184"/>
      <c r="BC103" s="184"/>
      <c r="BD103" s="184"/>
      <c r="BE103" s="184"/>
      <c r="BF103" s="184"/>
    </row>
    <row r="104" spans="1:58" s="185" customFormat="1" ht="27" customHeight="1">
      <c r="A104" s="311"/>
      <c r="B104" s="312"/>
      <c r="C104" s="313"/>
      <c r="D104" s="314"/>
      <c r="E104" s="295" t="s">
        <v>160</v>
      </c>
      <c r="F104" s="1043" t="s">
        <v>168</v>
      </c>
      <c r="G104" s="962"/>
      <c r="H104" s="242">
        <v>3</v>
      </c>
      <c r="I104" s="300">
        <f>IF(AND(OR(A104="x", A104="p"),NOT(OR(B104="n", A102="x", A102="p", A103="x", A103="p",  A105="x", A105="p"))),H104,0)</f>
        <v>0</v>
      </c>
      <c r="J104" s="301">
        <f>IF(AND(OR(D104="m", C104="y"),NOT(D102="m"),NOT(C102="y"),NOT(D103="m"),NOT(C103="y"), NOT(D105="m"),NOT(C105="y")),H104,0)</f>
        <v>0</v>
      </c>
      <c r="K104" s="211">
        <f>IF(AND(J104&gt;0,C104="y"),H104,0)</f>
        <v>0</v>
      </c>
      <c r="L104" s="780"/>
      <c r="M104" s="784"/>
      <c r="N104" s="184"/>
      <c r="O104" s="202"/>
      <c r="P104" s="184"/>
      <c r="Q104" s="184"/>
      <c r="R104" s="184"/>
      <c r="S104" s="184"/>
      <c r="T104" s="184"/>
      <c r="U104" s="184"/>
      <c r="V104" s="184"/>
      <c r="W104" s="184"/>
      <c r="X104" s="184"/>
      <c r="Y104" s="184"/>
      <c r="Z104" s="184"/>
      <c r="AA104" s="184"/>
      <c r="AB104" s="184"/>
      <c r="AC104" s="184"/>
      <c r="AD104" s="184"/>
      <c r="AE104" s="184"/>
      <c r="AF104" s="184"/>
      <c r="AG104" s="184"/>
      <c r="AH104" s="184"/>
      <c r="AI104" s="184"/>
      <c r="AJ104" s="184"/>
      <c r="AK104" s="184"/>
      <c r="AL104" s="184"/>
      <c r="AM104" s="184"/>
      <c r="AN104" s="184"/>
      <c r="AO104" s="184"/>
      <c r="AP104" s="184"/>
      <c r="AQ104" s="184"/>
      <c r="AR104" s="184"/>
      <c r="AS104" s="184"/>
      <c r="AT104" s="184"/>
      <c r="AU104" s="184"/>
      <c r="AV104" s="184"/>
      <c r="AW104" s="184"/>
      <c r="AX104" s="184"/>
      <c r="AY104" s="184"/>
      <c r="AZ104" s="184"/>
      <c r="BA104" s="184"/>
      <c r="BB104" s="184"/>
      <c r="BC104" s="184"/>
      <c r="BD104" s="184"/>
      <c r="BE104" s="184"/>
      <c r="BF104" s="184"/>
    </row>
    <row r="105" spans="1:58" s="185" customFormat="1" ht="30" customHeight="1">
      <c r="A105" s="302"/>
      <c r="B105" s="303"/>
      <c r="C105" s="304"/>
      <c r="D105" s="305"/>
      <c r="E105" s="306" t="s">
        <v>169</v>
      </c>
      <c r="F105" s="984" t="s">
        <v>170</v>
      </c>
      <c r="G105" s="985"/>
      <c r="H105" s="307">
        <v>4</v>
      </c>
      <c r="I105" s="230">
        <f>IF(AND(OR(A105="x", A105="p"),NOT(OR(B105="n", A103="x", A103="p", A104="x", A104="p",  A102="x", A102="p"))),H105,0)</f>
        <v>0</v>
      </c>
      <c r="J105" s="315">
        <f>IF(AND(OR(D105="m", C105="y"),NOT(D103="m"),NOT(C103="y"),NOT(D104="m"),NOT(C104="y"), NOT(D102="m"),NOT(C102="y")),H105,0)</f>
        <v>0</v>
      </c>
      <c r="K105" s="316">
        <f>IF(AND(J105&gt;0,C105="y"),H105,0)</f>
        <v>0</v>
      </c>
      <c r="L105" s="233"/>
      <c r="M105" s="785"/>
      <c r="N105" s="184"/>
      <c r="P105" s="184"/>
      <c r="Q105" s="184"/>
      <c r="R105" s="184"/>
      <c r="S105" s="184"/>
      <c r="T105" s="184"/>
      <c r="U105" s="184"/>
      <c r="V105" s="184"/>
      <c r="W105" s="184"/>
      <c r="X105" s="184"/>
      <c r="Y105" s="184"/>
      <c r="Z105" s="184"/>
      <c r="AA105" s="184"/>
      <c r="AB105" s="184"/>
      <c r="AC105" s="184"/>
      <c r="AD105" s="184"/>
      <c r="AE105" s="184"/>
      <c r="AF105" s="184"/>
      <c r="AG105" s="184"/>
      <c r="AH105" s="184"/>
      <c r="AI105" s="184"/>
      <c r="AJ105" s="184"/>
      <c r="AK105" s="184"/>
      <c r="AL105" s="184"/>
      <c r="AM105" s="184"/>
      <c r="AN105" s="184"/>
      <c r="AO105" s="184"/>
      <c r="AP105" s="184"/>
      <c r="AQ105" s="184"/>
      <c r="AR105" s="184"/>
      <c r="AS105" s="184"/>
      <c r="AT105" s="184"/>
      <c r="AU105" s="184"/>
      <c r="AV105" s="184"/>
      <c r="AW105" s="184"/>
      <c r="AX105" s="184"/>
      <c r="AY105" s="184"/>
      <c r="AZ105" s="184"/>
      <c r="BA105" s="184"/>
      <c r="BB105" s="184"/>
      <c r="BC105" s="184"/>
      <c r="BD105" s="184"/>
      <c r="BE105" s="184"/>
      <c r="BF105" s="184"/>
    </row>
    <row r="106" spans="1:58" s="185" customFormat="1" ht="15.75" thickBot="1">
      <c r="A106" s="317"/>
      <c r="B106" s="318"/>
      <c r="C106" s="319"/>
      <c r="D106" s="320"/>
      <c r="E106" s="321">
        <v>19</v>
      </c>
      <c r="F106" s="1119" t="s">
        <v>171</v>
      </c>
      <c r="G106" s="1120"/>
      <c r="H106" s="219">
        <v>2</v>
      </c>
      <c r="I106" s="209">
        <f>IF(AND(OR(A106="x", A106="p"),NOT(B106="n")),H106,0)</f>
        <v>0</v>
      </c>
      <c r="J106" s="220">
        <f>IF(OR(D106="m", C106="y"),H106,0)</f>
        <v>0</v>
      </c>
      <c r="K106" s="253">
        <f>IF(AND(J106&gt;0,C106="y"),H106,0)</f>
        <v>0</v>
      </c>
      <c r="L106" s="274" t="s">
        <v>172</v>
      </c>
      <c r="M106" s="275"/>
      <c r="N106" s="184"/>
      <c r="O106" s="770" t="s">
        <v>173</v>
      </c>
      <c r="P106" s="770"/>
      <c r="Q106" s="770"/>
      <c r="R106" s="770"/>
      <c r="S106" s="184"/>
      <c r="T106" s="184"/>
      <c r="U106" s="184"/>
      <c r="V106" s="184"/>
      <c r="W106" s="184"/>
      <c r="X106" s="184"/>
      <c r="Y106" s="184"/>
      <c r="Z106" s="184"/>
      <c r="AA106" s="184"/>
      <c r="AB106" s="184"/>
      <c r="AC106" s="184"/>
      <c r="AD106" s="184"/>
      <c r="AE106" s="184"/>
      <c r="AF106" s="184"/>
      <c r="AG106" s="184"/>
      <c r="AH106" s="184"/>
      <c r="AI106" s="184"/>
      <c r="AJ106" s="184"/>
      <c r="AK106" s="184"/>
      <c r="AL106" s="184"/>
      <c r="AM106" s="184"/>
      <c r="AN106" s="184"/>
      <c r="AO106" s="184"/>
      <c r="AP106" s="184"/>
      <c r="AQ106" s="184"/>
      <c r="AR106" s="184"/>
      <c r="AS106" s="184"/>
      <c r="AT106" s="184"/>
      <c r="AU106" s="184"/>
      <c r="AV106" s="184"/>
      <c r="AW106" s="184"/>
      <c r="AX106" s="184"/>
      <c r="AY106" s="184"/>
      <c r="AZ106" s="184"/>
      <c r="BA106" s="184"/>
      <c r="BB106" s="184"/>
      <c r="BC106" s="184"/>
      <c r="BD106" s="184"/>
      <c r="BE106" s="184"/>
      <c r="BF106" s="184"/>
    </row>
    <row r="107" spans="1:58" ht="15" customHeight="1" thickBot="1">
      <c r="A107" s="193"/>
      <c r="B107" s="194"/>
      <c r="C107" s="194"/>
      <c r="D107" s="195" t="s">
        <v>174</v>
      </c>
      <c r="E107" s="196"/>
      <c r="F107" s="322"/>
      <c r="G107" s="323"/>
      <c r="H107" s="199"/>
      <c r="I107" s="200"/>
      <c r="J107" s="201"/>
      <c r="K107" s="201"/>
      <c r="L107" s="833"/>
      <c r="M107" s="834"/>
      <c r="N107" s="184"/>
      <c r="O107" s="202"/>
    </row>
    <row r="108" spans="1:58" s="185" customFormat="1" ht="30.75" customHeight="1">
      <c r="A108" s="287"/>
      <c r="B108" s="288"/>
      <c r="C108" s="288"/>
      <c r="D108" s="289"/>
      <c r="E108" s="290">
        <v>20</v>
      </c>
      <c r="F108" s="1121" t="s">
        <v>175</v>
      </c>
      <c r="G108" s="1122"/>
      <c r="H108" s="271"/>
      <c r="I108" s="272"/>
      <c r="J108" s="273"/>
      <c r="K108" s="253"/>
      <c r="L108" s="807" t="s">
        <v>176</v>
      </c>
      <c r="M108" s="784"/>
      <c r="N108" s="137"/>
      <c r="O108" s="800" t="s">
        <v>121</v>
      </c>
      <c r="P108" s="800"/>
      <c r="Q108" s="800"/>
      <c r="R108" s="184"/>
      <c r="S108" s="184"/>
      <c r="T108" s="184"/>
      <c r="U108" s="184"/>
      <c r="V108" s="184"/>
      <c r="W108" s="184"/>
      <c r="X108" s="184"/>
      <c r="Y108" s="184"/>
      <c r="Z108" s="184"/>
      <c r="AA108" s="184"/>
      <c r="AB108" s="184"/>
      <c r="AC108" s="184"/>
      <c r="AD108" s="184"/>
      <c r="AE108" s="184"/>
      <c r="AF108" s="184"/>
      <c r="AG108" s="184"/>
      <c r="AH108" s="184"/>
      <c r="AI108" s="184"/>
      <c r="AJ108" s="184"/>
      <c r="AK108" s="184"/>
      <c r="AL108" s="184"/>
      <c r="AM108" s="184"/>
      <c r="AN108" s="184"/>
      <c r="AO108" s="184"/>
      <c r="AP108" s="184"/>
      <c r="AQ108" s="184"/>
      <c r="AR108" s="184"/>
      <c r="AS108" s="184"/>
      <c r="AT108" s="184"/>
      <c r="AU108" s="184"/>
      <c r="AV108" s="184"/>
      <c r="AW108" s="184"/>
      <c r="AX108" s="184"/>
      <c r="AY108" s="184"/>
      <c r="AZ108" s="184"/>
      <c r="BA108" s="184"/>
      <c r="BB108" s="184"/>
      <c r="BC108" s="184"/>
      <c r="BD108" s="184"/>
      <c r="BE108" s="184"/>
      <c r="BF108" s="184"/>
    </row>
    <row r="109" spans="1:58" s="185" customFormat="1" ht="15" customHeight="1">
      <c r="A109" s="291"/>
      <c r="B109" s="292"/>
      <c r="C109" s="293"/>
      <c r="D109" s="294"/>
      <c r="E109" s="295" t="s">
        <v>155</v>
      </c>
      <c r="F109" s="1043" t="s">
        <v>177</v>
      </c>
      <c r="G109" s="962"/>
      <c r="H109" s="208">
        <v>2</v>
      </c>
      <c r="I109" s="243">
        <f>IF(AND(OR(A109="x", A109="p"),NOT(OR(B109="n", A110="x", A110="p", A111="x", A111="p"))),H109,0)</f>
        <v>0</v>
      </c>
      <c r="J109" s="265">
        <f>IF(AND(OR(D109="m", C109="y"),NOT(D110="m"),NOT(C110="y"),NOT(D111="m"),NOT(C111="y")),H109,0)</f>
        <v>0</v>
      </c>
      <c r="K109" s="253">
        <f>IF(AND(J109&gt;0,C109="y"),H109,0)</f>
        <v>0</v>
      </c>
      <c r="L109" s="807"/>
      <c r="M109" s="784"/>
      <c r="N109" s="184"/>
      <c r="O109" s="837" t="s">
        <v>178</v>
      </c>
      <c r="P109" s="837"/>
      <c r="Q109" s="837"/>
      <c r="R109" s="184"/>
      <c r="S109" s="184"/>
      <c r="T109" s="184"/>
      <c r="U109" s="184"/>
      <c r="V109" s="184"/>
      <c r="W109" s="184"/>
      <c r="X109" s="184"/>
      <c r="Y109" s="184"/>
      <c r="Z109" s="184"/>
      <c r="AA109" s="184"/>
      <c r="AB109" s="184"/>
      <c r="AC109" s="184"/>
      <c r="AD109" s="184"/>
      <c r="AE109" s="184"/>
      <c r="AF109" s="184"/>
      <c r="AG109" s="184"/>
      <c r="AH109" s="184"/>
      <c r="AI109" s="184"/>
      <c r="AJ109" s="184"/>
      <c r="AK109" s="184"/>
      <c r="AL109" s="184"/>
      <c r="AM109" s="184"/>
      <c r="AN109" s="184"/>
      <c r="AO109" s="184"/>
      <c r="AP109" s="184"/>
      <c r="AQ109" s="184"/>
      <c r="AR109" s="184"/>
      <c r="AS109" s="184"/>
      <c r="AT109" s="184"/>
      <c r="AU109" s="184"/>
      <c r="AV109" s="184"/>
      <c r="AW109" s="184"/>
      <c r="AX109" s="184"/>
      <c r="AY109" s="184"/>
      <c r="AZ109" s="184"/>
      <c r="BA109" s="184"/>
      <c r="BB109" s="184"/>
      <c r="BC109" s="184"/>
      <c r="BD109" s="184"/>
      <c r="BE109" s="184"/>
      <c r="BF109" s="184"/>
    </row>
    <row r="110" spans="1:58" s="185" customFormat="1" ht="15" customHeight="1">
      <c r="A110" s="291"/>
      <c r="B110" s="292"/>
      <c r="C110" s="293"/>
      <c r="D110" s="294"/>
      <c r="E110" s="295" t="s">
        <v>157</v>
      </c>
      <c r="F110" s="1098" t="s">
        <v>179</v>
      </c>
      <c r="G110" s="962"/>
      <c r="H110" s="299">
        <v>3</v>
      </c>
      <c r="I110" s="300">
        <f>IF(AND(OR(A110="x", A110="p"),NOT(OR(B110="n", A109="x", A109="p", A111="x", A111="p"))),H110,0)</f>
        <v>0</v>
      </c>
      <c r="J110" s="301">
        <f>IF(AND(OR(D110="m", C110="y"),NOT(D111="m"),NOT(C111="y"),NOT(D109="m"),NOT(C109="y")),H110,0)</f>
        <v>0</v>
      </c>
      <c r="K110" s="253">
        <f>IF(AND(J110&gt;0,C110="y"),H110,0)</f>
        <v>0</v>
      </c>
      <c r="L110" s="780"/>
      <c r="M110" s="784"/>
      <c r="N110" s="184"/>
      <c r="O110" s="837" t="s">
        <v>180</v>
      </c>
      <c r="P110" s="837"/>
      <c r="Q110" s="837"/>
      <c r="R110" s="184"/>
      <c r="S110" s="184"/>
      <c r="T110" s="184"/>
      <c r="U110" s="184"/>
      <c r="V110" s="184"/>
      <c r="W110" s="184"/>
      <c r="X110" s="184"/>
      <c r="Y110" s="184"/>
      <c r="Z110" s="184"/>
      <c r="AA110" s="184"/>
      <c r="AB110" s="184"/>
      <c r="AC110" s="184"/>
      <c r="AD110" s="184"/>
      <c r="AE110" s="184"/>
      <c r="AF110" s="184"/>
      <c r="AG110" s="184"/>
      <c r="AH110" s="184"/>
      <c r="AI110" s="184"/>
      <c r="AJ110" s="184"/>
      <c r="AK110" s="184"/>
      <c r="AL110" s="184"/>
      <c r="AM110" s="184"/>
      <c r="AN110" s="184"/>
      <c r="AO110" s="184"/>
      <c r="AP110" s="184"/>
      <c r="AQ110" s="184"/>
      <c r="AR110" s="184"/>
      <c r="AS110" s="184"/>
      <c r="AT110" s="184"/>
      <c r="AU110" s="184"/>
      <c r="AV110" s="184"/>
      <c r="AW110" s="184"/>
      <c r="AX110" s="184"/>
      <c r="AY110" s="184"/>
      <c r="AZ110" s="184"/>
      <c r="BA110" s="184"/>
      <c r="BB110" s="184"/>
      <c r="BC110" s="184"/>
      <c r="BD110" s="184"/>
      <c r="BE110" s="184"/>
      <c r="BF110" s="184"/>
    </row>
    <row r="111" spans="1:58" s="185" customFormat="1" ht="15">
      <c r="A111" s="237"/>
      <c r="B111" s="238"/>
      <c r="C111" s="239"/>
      <c r="D111" s="240"/>
      <c r="E111" s="306" t="s">
        <v>160</v>
      </c>
      <c r="F111" s="1079" t="s">
        <v>181</v>
      </c>
      <c r="G111" s="985"/>
      <c r="H111" s="242">
        <v>4</v>
      </c>
      <c r="I111" s="243">
        <f>IF(AND(OR(A111="x", A111="p"),NOT(OR(B111="n", A109="x", A109="p", A110="x", A110="p"))),H111,0)</f>
        <v>0</v>
      </c>
      <c r="J111" s="265">
        <f>IF(AND(OR(D111="m", C111="y"),NOT(D109="m"),NOT(C109="y"),NOT(D110="m"),NOT(C110="y")),H111,0)</f>
        <v>0</v>
      </c>
      <c r="K111" s="253">
        <f>IF(AND(J111&gt;0,C111="y"),H111,0)</f>
        <v>0</v>
      </c>
      <c r="L111" s="780"/>
      <c r="M111" s="809"/>
      <c r="N111" s="184"/>
      <c r="O111" s="776" t="s">
        <v>182</v>
      </c>
      <c r="P111" s="776"/>
      <c r="Q111" s="776"/>
      <c r="R111" s="184"/>
      <c r="S111" s="184"/>
      <c r="T111" s="184"/>
      <c r="U111" s="184"/>
      <c r="V111" s="184"/>
      <c r="W111" s="184"/>
      <c r="X111" s="184"/>
      <c r="Y111" s="184"/>
      <c r="Z111" s="184"/>
      <c r="AA111" s="184"/>
      <c r="AB111" s="184"/>
      <c r="AC111" s="184"/>
      <c r="AD111" s="184"/>
      <c r="AE111" s="184"/>
      <c r="AF111" s="184"/>
      <c r="AG111" s="184"/>
      <c r="AH111" s="184"/>
      <c r="AI111" s="184"/>
      <c r="AJ111" s="184"/>
      <c r="AK111" s="184"/>
      <c r="AL111" s="184"/>
      <c r="AM111" s="184"/>
      <c r="AN111" s="184"/>
      <c r="AO111" s="184"/>
      <c r="AP111" s="184"/>
      <c r="AQ111" s="184"/>
      <c r="AR111" s="184"/>
      <c r="AS111" s="184"/>
      <c r="AT111" s="184"/>
      <c r="AU111" s="184"/>
      <c r="AV111" s="184"/>
      <c r="AW111" s="184"/>
      <c r="AX111" s="184"/>
      <c r="AY111" s="184"/>
      <c r="AZ111" s="184"/>
      <c r="BA111" s="184"/>
      <c r="BB111" s="184"/>
      <c r="BC111" s="184"/>
      <c r="BD111" s="184"/>
      <c r="BE111" s="184"/>
      <c r="BF111" s="184"/>
    </row>
    <row r="112" spans="1:58" s="185" customFormat="1" ht="15">
      <c r="A112" s="317"/>
      <c r="B112" s="318"/>
      <c r="C112" s="319"/>
      <c r="D112" s="320"/>
      <c r="E112" s="321">
        <v>21</v>
      </c>
      <c r="F112" s="1114" t="s">
        <v>183</v>
      </c>
      <c r="G112" s="1042"/>
      <c r="H112" s="219">
        <v>1</v>
      </c>
      <c r="I112" s="209">
        <f>IF(AND(OR(A112="x", A112="p"),NOT(B112="n")),H112,0)</f>
        <v>0</v>
      </c>
      <c r="J112" s="220">
        <f>IF(OR(D112="m", C112="y"),H112,0)</f>
        <v>0</v>
      </c>
      <c r="K112" s="253">
        <f>IF(AND(J112&gt;0,C112="y"),H112,0)</f>
        <v>0</v>
      </c>
      <c r="L112" s="274" t="s">
        <v>88</v>
      </c>
      <c r="M112" s="275"/>
      <c r="N112" s="184"/>
      <c r="O112" s="770"/>
      <c r="P112" s="770"/>
      <c r="Q112" s="770"/>
      <c r="R112" s="770"/>
      <c r="S112" s="184"/>
      <c r="T112" s="184"/>
      <c r="U112" s="184"/>
      <c r="V112" s="184"/>
      <c r="W112" s="184"/>
      <c r="X112" s="184"/>
      <c r="Y112" s="184"/>
      <c r="Z112" s="184"/>
      <c r="AA112" s="184"/>
      <c r="AB112" s="184"/>
      <c r="AC112" s="184"/>
      <c r="AD112" s="184"/>
      <c r="AE112" s="184"/>
      <c r="AF112" s="184"/>
      <c r="AG112" s="184"/>
      <c r="AH112" s="184"/>
      <c r="AI112" s="184"/>
      <c r="AJ112" s="184"/>
      <c r="AK112" s="184"/>
      <c r="AL112" s="184"/>
      <c r="AM112" s="184"/>
      <c r="AN112" s="184"/>
      <c r="AO112" s="184"/>
      <c r="AP112" s="184"/>
      <c r="AQ112" s="184"/>
      <c r="AR112" s="184"/>
      <c r="AS112" s="184"/>
      <c r="AT112" s="184"/>
      <c r="AU112" s="184"/>
      <c r="AV112" s="184"/>
      <c r="AW112" s="184"/>
      <c r="AX112" s="184"/>
      <c r="AY112" s="184"/>
      <c r="AZ112" s="184"/>
      <c r="BA112" s="184"/>
      <c r="BB112" s="184"/>
      <c r="BC112" s="184"/>
      <c r="BD112" s="184"/>
      <c r="BE112" s="184"/>
      <c r="BF112" s="184"/>
    </row>
    <row r="113" spans="1:58" s="185" customFormat="1" ht="30.6" customHeight="1" thickBot="1">
      <c r="A113" s="214"/>
      <c r="B113" s="215"/>
      <c r="C113" s="216"/>
      <c r="D113" s="217"/>
      <c r="E113" s="251">
        <v>22</v>
      </c>
      <c r="F113" s="1115" t="s">
        <v>184</v>
      </c>
      <c r="G113" s="1116"/>
      <c r="H113" s="324" t="s">
        <v>185</v>
      </c>
      <c r="I113" s="209">
        <f>IF(AND(OR(A113="x", A113="p"),NOT(B113="n"), H113&lt;=7),H113,0)</f>
        <v>0</v>
      </c>
      <c r="J113" s="220">
        <f>IF(AND(OR(D113="m", C113="y"),H113&lt;=7),H113,0)</f>
        <v>0</v>
      </c>
      <c r="K113" s="253">
        <f>IF(AND(J113&gt;0,C113="y"),H113,0)</f>
        <v>0</v>
      </c>
      <c r="L113" s="246" t="s">
        <v>186</v>
      </c>
      <c r="M113" s="223"/>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184"/>
      <c r="AK113" s="184"/>
      <c r="AL113" s="184"/>
      <c r="AM113" s="184"/>
      <c r="AN113" s="184"/>
      <c r="AO113" s="184"/>
      <c r="AP113" s="184"/>
      <c r="AQ113" s="184"/>
      <c r="AR113" s="184"/>
      <c r="AS113" s="184"/>
      <c r="AT113" s="184"/>
      <c r="AU113" s="184"/>
      <c r="AV113" s="184"/>
      <c r="AW113" s="184"/>
      <c r="AX113" s="184"/>
      <c r="AY113" s="184"/>
      <c r="AZ113" s="184"/>
      <c r="BA113" s="184"/>
      <c r="BB113" s="184"/>
      <c r="BC113" s="184"/>
      <c r="BD113" s="184"/>
      <c r="BE113" s="184"/>
      <c r="BF113" s="184"/>
    </row>
    <row r="114" spans="1:58" ht="21" customHeight="1" thickTop="1" thickBot="1">
      <c r="A114" s="325"/>
      <c r="B114" s="326"/>
      <c r="C114" s="326"/>
      <c r="D114" s="327" t="s">
        <v>187</v>
      </c>
      <c r="E114" s="328"/>
      <c r="F114" s="329"/>
      <c r="G114" s="330"/>
      <c r="H114" s="331"/>
      <c r="I114" s="332">
        <f>SUM(I78:I113)</f>
        <v>0</v>
      </c>
      <c r="J114" s="333">
        <f>SUM(J78:J113)</f>
        <v>0</v>
      </c>
      <c r="K114" s="334">
        <f>SUM(K78:K113)</f>
        <v>0</v>
      </c>
      <c r="L114" s="335"/>
      <c r="M114" s="336"/>
      <c r="N114" s="184"/>
    </row>
    <row r="115" spans="1:58" ht="29.25" customHeight="1" thickTop="1" thickBot="1">
      <c r="A115" s="795" t="s">
        <v>40</v>
      </c>
      <c r="B115" s="795"/>
      <c r="C115" s="795"/>
      <c r="D115" s="795"/>
      <c r="E115" s="795"/>
      <c r="F115" s="795"/>
      <c r="G115" s="795"/>
      <c r="H115" s="795"/>
      <c r="I115" s="795"/>
      <c r="J115" s="795"/>
      <c r="K115" s="795"/>
      <c r="L115" s="795"/>
      <c r="M115" s="795"/>
      <c r="O115" s="202"/>
    </row>
    <row r="116" spans="1:58" ht="20.25" hidden="1" customHeight="1">
      <c r="A116" s="1117"/>
      <c r="B116" s="1117"/>
      <c r="C116" s="1117"/>
      <c r="D116" s="1117"/>
      <c r="E116" s="1117"/>
      <c r="F116" s="1117"/>
      <c r="G116" s="1117"/>
      <c r="H116" s="1117"/>
      <c r="I116" s="1117"/>
      <c r="J116" s="1117"/>
      <c r="K116" s="1117"/>
      <c r="L116" s="1117"/>
      <c r="M116" s="1117"/>
    </row>
    <row r="117" spans="1:58" ht="20.25" hidden="1" customHeight="1" thickBot="1">
      <c r="A117" s="1118"/>
      <c r="B117" s="1118"/>
      <c r="C117" s="1118"/>
      <c r="D117" s="1118"/>
      <c r="E117" s="1118"/>
      <c r="F117" s="1118"/>
      <c r="G117" s="1118"/>
      <c r="H117" s="1118"/>
      <c r="I117" s="1118"/>
      <c r="J117" s="1118"/>
      <c r="K117" s="1118"/>
      <c r="L117" s="1118"/>
      <c r="M117" s="1118"/>
    </row>
    <row r="118" spans="1:58" ht="18.75" customHeight="1" thickBot="1">
      <c r="A118" s="817" t="s">
        <v>104</v>
      </c>
      <c r="B118" s="818"/>
      <c r="C118" s="818"/>
      <c r="D118" s="818"/>
      <c r="E118" s="818"/>
      <c r="F118" s="818"/>
      <c r="G118" s="818"/>
      <c r="H118" s="818"/>
      <c r="I118" s="818"/>
      <c r="J118" s="818"/>
      <c r="K118" s="818"/>
      <c r="L118" s="818"/>
      <c r="M118" s="819"/>
    </row>
    <row r="119" spans="1:58" s="338" customFormat="1" ht="15" customHeight="1">
      <c r="A119" s="179"/>
      <c r="B119" s="180"/>
      <c r="C119" s="181"/>
      <c r="D119" s="182"/>
      <c r="E119" s="1108" t="s">
        <v>188</v>
      </c>
      <c r="F119" s="1108"/>
      <c r="G119" s="1109"/>
      <c r="H119" s="1110" t="s">
        <v>106</v>
      </c>
      <c r="I119" s="1111" t="s">
        <v>107</v>
      </c>
      <c r="J119" s="1112"/>
      <c r="K119" s="337"/>
      <c r="L119" s="1113" t="s">
        <v>108</v>
      </c>
      <c r="M119" s="830" t="s">
        <v>189</v>
      </c>
      <c r="N119" s="137"/>
      <c r="O119" s="138"/>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37"/>
      <c r="AU119" s="137"/>
      <c r="AV119" s="137"/>
      <c r="AW119" s="137"/>
      <c r="AX119" s="137"/>
      <c r="AY119" s="137"/>
      <c r="AZ119" s="137"/>
      <c r="BA119" s="137"/>
      <c r="BB119" s="137"/>
      <c r="BC119" s="137"/>
      <c r="BD119" s="137"/>
      <c r="BE119" s="137"/>
      <c r="BF119" s="137"/>
    </row>
    <row r="120" spans="1:58" s="338" customFormat="1" ht="14.25" customHeight="1" thickBot="1">
      <c r="A120" s="186" t="s">
        <v>110</v>
      </c>
      <c r="B120" s="187" t="s">
        <v>111</v>
      </c>
      <c r="C120" s="188" t="s">
        <v>112</v>
      </c>
      <c r="D120" s="189" t="s">
        <v>113</v>
      </c>
      <c r="E120" s="1020"/>
      <c r="F120" s="1020"/>
      <c r="G120" s="1021"/>
      <c r="H120" s="825"/>
      <c r="I120" s="339" t="s">
        <v>114</v>
      </c>
      <c r="J120" s="340" t="s">
        <v>115</v>
      </c>
      <c r="K120" s="192"/>
      <c r="L120" s="829"/>
      <c r="M120" s="831"/>
      <c r="N120" s="137"/>
      <c r="O120" s="138"/>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c r="AV120" s="137"/>
      <c r="AW120" s="137"/>
      <c r="AX120" s="137"/>
      <c r="AY120" s="137"/>
      <c r="AZ120" s="137"/>
      <c r="BA120" s="137"/>
      <c r="BB120" s="137"/>
      <c r="BC120" s="137"/>
      <c r="BD120" s="137"/>
      <c r="BE120" s="137"/>
      <c r="BF120" s="137"/>
    </row>
    <row r="121" spans="1:58" s="346" customFormat="1" ht="14.25" customHeight="1" thickBot="1">
      <c r="A121" s="193"/>
      <c r="B121" s="194"/>
      <c r="C121" s="194"/>
      <c r="D121" s="276" t="s">
        <v>190</v>
      </c>
      <c r="E121" s="196"/>
      <c r="F121" s="197"/>
      <c r="G121" s="341"/>
      <c r="H121" s="342"/>
      <c r="I121" s="343"/>
      <c r="J121" s="344"/>
      <c r="K121" s="345"/>
      <c r="L121" s="833"/>
      <c r="M121" s="834"/>
      <c r="N121" s="137"/>
      <c r="O121" s="138"/>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c r="AV121" s="137"/>
      <c r="AW121" s="137"/>
      <c r="AX121" s="137"/>
      <c r="AY121" s="137"/>
      <c r="AZ121" s="137"/>
      <c r="BA121" s="137"/>
      <c r="BB121" s="137"/>
      <c r="BC121" s="137"/>
      <c r="BD121" s="137"/>
      <c r="BE121" s="137"/>
      <c r="BF121" s="137"/>
    </row>
    <row r="122" spans="1:58" s="185" customFormat="1" ht="56.25" customHeight="1" thickBot="1">
      <c r="A122" s="936"/>
      <c r="B122" s="938"/>
      <c r="C122" s="940"/>
      <c r="D122" s="942"/>
      <c r="E122" s="1105">
        <v>1</v>
      </c>
      <c r="F122" s="862" t="s">
        <v>191</v>
      </c>
      <c r="G122" s="1107"/>
      <c r="H122" s="930" t="s">
        <v>125</v>
      </c>
      <c r="I122" s="867">
        <f>IF(AND(A122="p",ISNUMBER(F123),F123&gt;0), MIN(10,ROUNDDOWN(F123/10,0)),0)</f>
        <v>0</v>
      </c>
      <c r="J122" s="1101">
        <f>IF(AND(OR(C122="y",D122="m"),ISNUMBER(F123),F123&gt;0,NOT(B122="n")), MIN(10,ROUNDDOWN(F123/10,0)),0)</f>
        <v>0</v>
      </c>
      <c r="K122" s="1103">
        <f>IF(AND(OR(C122="y"),ISNUMBER(F123),F123&gt;0), MIN(10,ROUNDDOWN(F123/10,0)),0)</f>
        <v>0</v>
      </c>
      <c r="L122" s="1104" t="s">
        <v>10</v>
      </c>
      <c r="M122" s="783"/>
      <c r="N122" s="137"/>
      <c r="O122" s="837" t="s">
        <v>192</v>
      </c>
      <c r="P122" s="837"/>
      <c r="Q122" s="837"/>
      <c r="R122" s="837"/>
      <c r="S122" s="837"/>
      <c r="T122" s="837"/>
      <c r="U122" s="837"/>
      <c r="V122" s="837"/>
      <c r="W122" s="837"/>
      <c r="X122" s="837"/>
      <c r="Y122" s="837"/>
      <c r="Z122" s="837"/>
      <c r="AA122" s="837"/>
      <c r="AB122" s="837"/>
      <c r="AC122" s="837"/>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4"/>
      <c r="AZ122" s="184"/>
      <c r="BA122" s="184"/>
      <c r="BB122" s="184"/>
      <c r="BC122" s="184"/>
      <c r="BD122" s="184"/>
      <c r="BE122" s="184"/>
      <c r="BF122" s="184"/>
    </row>
    <row r="123" spans="1:58" s="185" customFormat="1" ht="15" thickBot="1">
      <c r="A123" s="916"/>
      <c r="B123" s="918"/>
      <c r="C123" s="918"/>
      <c r="D123" s="921"/>
      <c r="E123" s="1106"/>
      <c r="F123" s="235">
        <v>0</v>
      </c>
      <c r="G123" s="236" t="s">
        <v>193</v>
      </c>
      <c r="H123" s="1100"/>
      <c r="I123" s="868"/>
      <c r="J123" s="1102"/>
      <c r="K123" s="935"/>
      <c r="L123" s="785"/>
      <c r="M123" s="785"/>
      <c r="N123" s="184"/>
      <c r="O123" s="770"/>
      <c r="P123" s="184"/>
      <c r="Q123" s="184"/>
      <c r="R123" s="184"/>
      <c r="S123" s="184"/>
      <c r="T123" s="184"/>
      <c r="U123" s="184"/>
      <c r="V123" s="184"/>
      <c r="W123" s="184"/>
      <c r="X123" s="184"/>
      <c r="Y123" s="184"/>
      <c r="Z123" s="184"/>
      <c r="AA123" s="184"/>
      <c r="AB123" s="184"/>
      <c r="AC123" s="184"/>
      <c r="AD123" s="184"/>
      <c r="AE123" s="184"/>
      <c r="AF123" s="184"/>
      <c r="AG123" s="184"/>
      <c r="AH123" s="184"/>
      <c r="AI123" s="184"/>
      <c r="AJ123" s="184"/>
      <c r="AK123" s="184"/>
      <c r="AL123" s="184"/>
      <c r="AM123" s="184"/>
      <c r="AN123" s="184"/>
      <c r="AO123" s="184"/>
      <c r="AP123" s="184"/>
      <c r="AQ123" s="184"/>
      <c r="AR123" s="184"/>
      <c r="AS123" s="184"/>
      <c r="AT123" s="184"/>
      <c r="AU123" s="184"/>
      <c r="AV123" s="184"/>
      <c r="AW123" s="184"/>
      <c r="AX123" s="184"/>
      <c r="AY123" s="184"/>
      <c r="AZ123" s="184"/>
      <c r="BA123" s="184"/>
      <c r="BB123" s="184"/>
      <c r="BC123" s="184"/>
      <c r="BD123" s="184"/>
      <c r="BE123" s="184"/>
      <c r="BF123" s="184"/>
    </row>
    <row r="124" spans="1:58" s="185" customFormat="1" ht="15">
      <c r="A124" s="287"/>
      <c r="B124" s="288"/>
      <c r="C124" s="288"/>
      <c r="D124" s="289"/>
      <c r="E124" s="290">
        <v>2</v>
      </c>
      <c r="F124" s="1098" t="s">
        <v>194</v>
      </c>
      <c r="G124" s="1099"/>
      <c r="H124" s="271"/>
      <c r="I124" s="272"/>
      <c r="J124" s="273"/>
      <c r="K124" s="253"/>
      <c r="L124" s="779" t="s">
        <v>88</v>
      </c>
      <c r="M124" s="1026" t="s">
        <v>10</v>
      </c>
      <c r="N124" s="184"/>
      <c r="O124" s="202"/>
      <c r="P124" s="184"/>
      <c r="Q124" s="184"/>
      <c r="R124" s="184"/>
      <c r="S124" s="184"/>
      <c r="T124" s="184"/>
      <c r="U124" s="184"/>
      <c r="V124" s="184"/>
      <c r="W124" s="184"/>
      <c r="X124" s="184"/>
      <c r="Y124" s="184"/>
      <c r="Z124" s="184"/>
      <c r="AA124" s="184"/>
      <c r="AB124" s="184"/>
      <c r="AC124" s="184"/>
      <c r="AD124" s="184"/>
      <c r="AE124" s="184"/>
      <c r="AF124" s="184"/>
      <c r="AG124" s="184"/>
      <c r="AH124" s="184"/>
      <c r="AI124" s="184"/>
      <c r="AJ124" s="184"/>
      <c r="AK124" s="184"/>
      <c r="AL124" s="184"/>
      <c r="AM124" s="184"/>
      <c r="AN124" s="184"/>
      <c r="AO124" s="184"/>
      <c r="AP124" s="184"/>
      <c r="AQ124" s="184"/>
      <c r="AR124" s="184"/>
      <c r="AS124" s="184"/>
      <c r="AT124" s="184"/>
      <c r="AU124" s="184"/>
      <c r="AV124" s="184"/>
      <c r="AW124" s="184"/>
      <c r="AX124" s="184"/>
      <c r="AY124" s="184"/>
      <c r="AZ124" s="184"/>
      <c r="BA124" s="184"/>
      <c r="BB124" s="184"/>
      <c r="BC124" s="184"/>
      <c r="BD124" s="184"/>
      <c r="BE124" s="184"/>
      <c r="BF124" s="184"/>
    </row>
    <row r="125" spans="1:58" s="185" customFormat="1" ht="15" customHeight="1">
      <c r="A125" s="291"/>
      <c r="B125" s="292"/>
      <c r="C125" s="293"/>
      <c r="D125" s="294"/>
      <c r="E125" s="295" t="s">
        <v>155</v>
      </c>
      <c r="F125" s="1043" t="s">
        <v>195</v>
      </c>
      <c r="G125" s="962"/>
      <c r="H125" s="296">
        <v>1</v>
      </c>
      <c r="I125" s="297">
        <f>IF(AND(OR(A125="x", A125="p"),NOT(OR(B125="n", A126="x", A126="p", A127="x", A127="p", A128="x", A128="p", A129="x", A129="p"))),H125,0)</f>
        <v>0</v>
      </c>
      <c r="J125" s="298">
        <f>IF(AND(OR(D125="m", C125="y"),NOT(D126="m"),NOT(C126="y"),NOT(D127="m"),NOT(C127="y"), NOT(D128="m"), NOT(C128="y"), NOT(D129="m"),NOT(C129="y")),H125,0)</f>
        <v>0</v>
      </c>
      <c r="K125" s="253">
        <f>IF(AND(J125&gt;0,C125="y"),H125,0)</f>
        <v>0</v>
      </c>
      <c r="L125" s="780"/>
      <c r="M125" s="1010"/>
      <c r="N125" s="184"/>
      <c r="O125" s="184"/>
      <c r="P125" s="184"/>
      <c r="Q125" s="184"/>
      <c r="R125" s="184"/>
      <c r="S125" s="184"/>
      <c r="T125" s="184"/>
      <c r="U125" s="184"/>
      <c r="V125" s="184"/>
      <c r="W125" s="184"/>
      <c r="X125" s="184"/>
      <c r="Y125" s="184"/>
      <c r="Z125" s="184"/>
      <c r="AA125" s="184"/>
      <c r="AB125" s="184"/>
      <c r="AC125" s="184"/>
      <c r="AD125" s="184"/>
      <c r="AE125" s="184"/>
      <c r="AF125" s="184"/>
      <c r="AG125" s="184"/>
      <c r="AH125" s="184"/>
      <c r="AI125" s="184"/>
      <c r="AJ125" s="184"/>
      <c r="AK125" s="184"/>
      <c r="AL125" s="184"/>
      <c r="AM125" s="184"/>
      <c r="AN125" s="184"/>
      <c r="AO125" s="184"/>
      <c r="AP125" s="184"/>
      <c r="AQ125" s="184"/>
      <c r="AR125" s="184"/>
      <c r="AS125" s="184"/>
      <c r="AT125" s="184"/>
      <c r="AU125" s="184"/>
      <c r="AV125" s="184"/>
      <c r="AW125" s="184"/>
      <c r="AX125" s="184"/>
      <c r="AY125" s="184"/>
      <c r="AZ125" s="184"/>
      <c r="BA125" s="184"/>
      <c r="BB125" s="184"/>
      <c r="BC125" s="184"/>
      <c r="BD125" s="184"/>
      <c r="BE125" s="184"/>
      <c r="BF125" s="184"/>
    </row>
    <row r="126" spans="1:58" s="185" customFormat="1" ht="15" customHeight="1">
      <c r="A126" s="203"/>
      <c r="B126" s="204"/>
      <c r="C126" s="205"/>
      <c r="D126" s="206"/>
      <c r="E126" s="295" t="s">
        <v>157</v>
      </c>
      <c r="F126" s="1043" t="s">
        <v>196</v>
      </c>
      <c r="G126" s="962"/>
      <c r="H126" s="208">
        <v>2</v>
      </c>
      <c r="I126" s="300">
        <f>IF(AND(OR(A126="x", A126="p"),NOT(OR(B126="n", A125="x", A125="p", A127="x", A127="p", A128="x", A128="p", A129="x", A129="p"))),H126,0)</f>
        <v>0</v>
      </c>
      <c r="J126" s="301">
        <f>IF(AND(OR(D126="m", C126="y"),NOT(D125="m"),NOT(C125="y"),NOT(D127="m"),NOT(C127="y"), NOT(D128="m"), NOT(C128="y"), NOT(D129="m"),NOT(C129="y")),H125,0)</f>
        <v>0</v>
      </c>
      <c r="K126" s="253">
        <f>IF(AND(J126&gt;0,C126="y"),H126,0)</f>
        <v>0</v>
      </c>
      <c r="L126" s="780"/>
      <c r="M126" s="1010"/>
      <c r="N126" s="184"/>
      <c r="O126" s="837" t="s">
        <v>197</v>
      </c>
      <c r="P126" s="837"/>
      <c r="Q126" s="837"/>
      <c r="R126" s="837"/>
      <c r="S126" s="184"/>
      <c r="T126" s="184"/>
      <c r="U126" s="184"/>
      <c r="V126" s="184"/>
      <c r="W126" s="184"/>
      <c r="X126" s="184"/>
      <c r="Y126" s="184"/>
      <c r="Z126" s="184"/>
      <c r="AA126" s="184"/>
      <c r="AB126" s="184"/>
      <c r="AC126" s="184"/>
      <c r="AD126" s="184"/>
      <c r="AE126" s="184"/>
      <c r="AF126" s="184"/>
      <c r="AG126" s="184"/>
      <c r="AH126" s="184"/>
      <c r="AI126" s="184"/>
      <c r="AJ126" s="184"/>
      <c r="AK126" s="184"/>
      <c r="AL126" s="184"/>
      <c r="AM126" s="184"/>
      <c r="AN126" s="184"/>
      <c r="AO126" s="184"/>
      <c r="AP126" s="184"/>
      <c r="AQ126" s="184"/>
      <c r="AR126" s="184"/>
      <c r="AS126" s="184"/>
      <c r="AT126" s="184"/>
      <c r="AU126" s="184"/>
      <c r="AV126" s="184"/>
      <c r="AW126" s="184"/>
      <c r="AX126" s="184"/>
      <c r="AY126" s="184"/>
      <c r="AZ126" s="184"/>
      <c r="BA126" s="184"/>
      <c r="BB126" s="184"/>
      <c r="BC126" s="184"/>
      <c r="BD126" s="184"/>
      <c r="BE126" s="184"/>
      <c r="BF126" s="184"/>
    </row>
    <row r="127" spans="1:58" s="185" customFormat="1" ht="15" customHeight="1">
      <c r="A127" s="237"/>
      <c r="B127" s="238"/>
      <c r="C127" s="239"/>
      <c r="D127" s="240"/>
      <c r="E127" s="295" t="s">
        <v>160</v>
      </c>
      <c r="F127" s="1043" t="s">
        <v>198</v>
      </c>
      <c r="G127" s="962"/>
      <c r="H127" s="242">
        <v>3</v>
      </c>
      <c r="I127" s="300">
        <f>IF(AND(OR(A127="x", A127="p"),NOT(OR(B127="n", A125="x", A125="p", A126="x", A126="p", A128="x", A128="p", A129="x", A129="p"))),H127,0)</f>
        <v>0</v>
      </c>
      <c r="J127" s="301">
        <f>IF(AND(OR(D127="m",C127="y"),NOT(D125="m"),NOT(C125="y"),NOT(D126="m"),NOT(C126="y"),NOT(C128="y"),NOT(D128="m"),NOT(D129="m"),NOT(C129="y")),H127,0)</f>
        <v>0</v>
      </c>
      <c r="K127" s="253">
        <f>IF(AND(J127&gt;0,C127="y"),H127,0)</f>
        <v>0</v>
      </c>
      <c r="L127" s="780"/>
      <c r="M127" s="1010"/>
      <c r="N127" s="184"/>
      <c r="O127" s="202"/>
      <c r="P127" s="184"/>
      <c r="Q127" s="184"/>
      <c r="R127" s="184"/>
      <c r="S127" s="184"/>
      <c r="T127" s="184"/>
      <c r="U127" s="184"/>
      <c r="V127" s="184"/>
      <c r="W127" s="184"/>
      <c r="X127" s="184"/>
      <c r="Y127" s="184"/>
      <c r="Z127" s="184"/>
      <c r="AA127" s="184"/>
      <c r="AB127" s="184"/>
      <c r="AC127" s="184"/>
      <c r="AD127" s="184"/>
      <c r="AE127" s="184"/>
      <c r="AF127" s="184"/>
      <c r="AG127" s="184"/>
      <c r="AH127" s="184"/>
      <c r="AI127" s="184"/>
      <c r="AJ127" s="184"/>
      <c r="AK127" s="184"/>
      <c r="AL127" s="184"/>
      <c r="AM127" s="184"/>
      <c r="AN127" s="184"/>
      <c r="AO127" s="184"/>
      <c r="AP127" s="184"/>
      <c r="AQ127" s="184"/>
      <c r="AR127" s="184"/>
      <c r="AS127" s="184"/>
      <c r="AT127" s="184"/>
      <c r="AU127" s="184"/>
      <c r="AV127" s="184"/>
      <c r="AW127" s="184"/>
      <c r="AX127" s="184"/>
      <c r="AY127" s="184"/>
      <c r="AZ127" s="184"/>
      <c r="BA127" s="184"/>
      <c r="BB127" s="184"/>
      <c r="BC127" s="184"/>
      <c r="BD127" s="184"/>
      <c r="BE127" s="184"/>
      <c r="BF127" s="184"/>
    </row>
    <row r="128" spans="1:58" s="185" customFormat="1" ht="15" customHeight="1">
      <c r="A128" s="237"/>
      <c r="B128" s="238"/>
      <c r="C128" s="239"/>
      <c r="D128" s="240"/>
      <c r="E128" s="295" t="s">
        <v>169</v>
      </c>
      <c r="F128" s="974" t="s">
        <v>199</v>
      </c>
      <c r="G128" s="975"/>
      <c r="H128" s="242">
        <v>4</v>
      </c>
      <c r="I128" s="300">
        <f>IF(AND(OR(A128="x", A128="p"),NOT(OR(B128="n", A125="x", A125="p", A126="x", A126="p", A127="x", A127="p", A129="x", A129="p"))),H128,0)</f>
        <v>0</v>
      </c>
      <c r="J128" s="301">
        <f>IF(AND(OR(D128="m",C128="y"),NOT(D125="m"),NOT(C125="y"),NOT(D126="m"),NOT(C126="y"),NOT(C127="y"),NOT(D127="m"),NOT(D129="m"),NOT(C129="y")),H128,0)</f>
        <v>0</v>
      </c>
      <c r="K128" s="253">
        <f>IF(AND(J128&gt;0,C128="y"),H128,0)</f>
        <v>0</v>
      </c>
      <c r="L128" s="780"/>
      <c r="M128" s="1010"/>
      <c r="N128" s="184"/>
      <c r="O128" s="202"/>
      <c r="P128" s="184"/>
      <c r="Q128" s="184"/>
      <c r="R128" s="184"/>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c r="AN128" s="184"/>
      <c r="AO128" s="184"/>
      <c r="AP128" s="184"/>
      <c r="AQ128" s="184"/>
      <c r="AR128" s="184"/>
      <c r="AS128" s="184"/>
      <c r="AT128" s="184"/>
      <c r="AU128" s="184"/>
      <c r="AV128" s="184"/>
      <c r="AW128" s="184"/>
      <c r="AX128" s="184"/>
      <c r="AY128" s="184"/>
      <c r="AZ128" s="184"/>
      <c r="BA128" s="184"/>
      <c r="BB128" s="184"/>
      <c r="BC128" s="184"/>
      <c r="BD128" s="184"/>
      <c r="BE128" s="184"/>
      <c r="BF128" s="184"/>
    </row>
    <row r="129" spans="1:58" s="185" customFormat="1" ht="15" customHeight="1">
      <c r="A129" s="302"/>
      <c r="B129" s="303"/>
      <c r="C129" s="304"/>
      <c r="D129" s="305"/>
      <c r="E129" s="306" t="s">
        <v>200</v>
      </c>
      <c r="F129" s="984" t="s">
        <v>201</v>
      </c>
      <c r="G129" s="985"/>
      <c r="H129" s="307">
        <v>6</v>
      </c>
      <c r="I129" s="308">
        <f>IF(AND(OR(A129="x", A129="p"),NOT(OR(B129="n", A126="x", A126="p", A127="x", A127="p", A128="x", A128="p", A125="x", A125="p"))),H129,0)</f>
        <v>0</v>
      </c>
      <c r="J129" s="309">
        <f>IF(AND(OR(D129="m", C129="y"),NOT(D126="m"),NOT(C126="y"),NOT(D127="m"),NOT(C127="y"), NOT(D125="m"),NOT(C125="y"),NOT(D128="m"),NOT(C128="y")),H129,0)</f>
        <v>0</v>
      </c>
      <c r="K129" s="253">
        <f>IF(AND(J129&gt;0,C129="y"),H129,0)</f>
        <v>0</v>
      </c>
      <c r="L129" s="782"/>
      <c r="M129" s="785"/>
      <c r="N129" s="184"/>
      <c r="O129" s="202"/>
      <c r="P129" s="184"/>
      <c r="Q129" s="184"/>
      <c r="R129" s="184"/>
      <c r="S129" s="184"/>
      <c r="T129" s="184"/>
      <c r="U129" s="184"/>
      <c r="V129" s="184"/>
      <c r="W129" s="184"/>
      <c r="X129" s="184"/>
      <c r="Y129" s="184"/>
      <c r="Z129" s="184"/>
      <c r="AA129" s="184"/>
      <c r="AB129" s="184"/>
      <c r="AC129" s="184"/>
      <c r="AD129" s="184"/>
      <c r="AE129" s="184"/>
      <c r="AF129" s="184"/>
      <c r="AG129" s="184"/>
      <c r="AH129" s="184"/>
      <c r="AI129" s="184"/>
      <c r="AJ129" s="184"/>
      <c r="AK129" s="184"/>
      <c r="AL129" s="184"/>
      <c r="AM129" s="184"/>
      <c r="AN129" s="184"/>
      <c r="AO129" s="184"/>
      <c r="AP129" s="184"/>
      <c r="AQ129" s="184"/>
      <c r="AR129" s="184"/>
      <c r="AS129" s="184"/>
      <c r="AT129" s="184"/>
      <c r="AU129" s="184"/>
      <c r="AV129" s="184"/>
      <c r="AW129" s="184"/>
      <c r="AX129" s="184"/>
      <c r="AY129" s="184"/>
      <c r="AZ129" s="184"/>
      <c r="BA129" s="184"/>
      <c r="BB129" s="184"/>
      <c r="BC129" s="184"/>
      <c r="BD129" s="184"/>
      <c r="BE129" s="184"/>
      <c r="BF129" s="184"/>
    </row>
    <row r="130" spans="1:58" s="264" customFormat="1" ht="15">
      <c r="A130" s="347"/>
      <c r="B130" s="348"/>
      <c r="C130" s="348"/>
      <c r="D130" s="349"/>
      <c r="E130" s="350">
        <v>3</v>
      </c>
      <c r="F130" s="897" t="s">
        <v>202</v>
      </c>
      <c r="G130" s="983"/>
      <c r="H130" s="208"/>
      <c r="I130" s="272"/>
      <c r="J130" s="273"/>
      <c r="K130" s="221"/>
      <c r="L130" s="351"/>
      <c r="M130" s="783"/>
      <c r="N130" s="184"/>
      <c r="O130" s="352"/>
      <c r="P130" s="263"/>
      <c r="Q130" s="263"/>
      <c r="R130" s="263"/>
      <c r="S130" s="263"/>
      <c r="T130" s="263"/>
      <c r="U130" s="263"/>
      <c r="V130" s="263"/>
      <c r="W130" s="263"/>
      <c r="X130" s="263"/>
      <c r="Y130" s="263"/>
      <c r="Z130" s="263"/>
      <c r="AA130" s="263"/>
      <c r="AB130" s="263"/>
      <c r="AC130" s="263"/>
      <c r="AD130" s="263"/>
      <c r="AE130" s="263"/>
      <c r="AF130" s="263"/>
      <c r="AG130" s="263"/>
      <c r="AH130" s="263"/>
      <c r="AI130" s="263"/>
      <c r="AJ130" s="263"/>
      <c r="AK130" s="263"/>
      <c r="AL130" s="263"/>
      <c r="AM130" s="263"/>
      <c r="AN130" s="263"/>
      <c r="AO130" s="263"/>
      <c r="AP130" s="263"/>
      <c r="AQ130" s="263"/>
      <c r="AR130" s="263"/>
      <c r="AS130" s="263"/>
      <c r="AT130" s="263"/>
      <c r="AU130" s="263"/>
      <c r="AV130" s="263"/>
      <c r="AW130" s="263"/>
      <c r="AX130" s="263"/>
      <c r="AY130" s="263"/>
      <c r="AZ130" s="263"/>
      <c r="BA130" s="263"/>
      <c r="BB130" s="263"/>
      <c r="BC130" s="263"/>
      <c r="BD130" s="263"/>
      <c r="BE130" s="263"/>
      <c r="BF130" s="263"/>
    </row>
    <row r="131" spans="1:58" s="264" customFormat="1" ht="15">
      <c r="A131" s="353"/>
      <c r="B131" s="354"/>
      <c r="C131" s="355"/>
      <c r="D131" s="356"/>
      <c r="E131" s="295" t="s">
        <v>155</v>
      </c>
      <c r="F131" s="1043" t="s">
        <v>203</v>
      </c>
      <c r="G131" s="962"/>
      <c r="H131" s="208">
        <v>3</v>
      </c>
      <c r="I131" s="243">
        <f>IF(AND(OR(A131="x", A131="p"),NOT(OR(B131="n", A132="x", A132="p"))),H131,0)</f>
        <v>0</v>
      </c>
      <c r="J131" s="265">
        <f>IF(AND(OR(D131="m", C131="y"),NOT(OR(D132="m", C132="y"))),H131,0)</f>
        <v>0</v>
      </c>
      <c r="K131" s="221">
        <f>IF(AND(J131&gt;0,C131="y"),H131,0)</f>
        <v>0</v>
      </c>
      <c r="L131" s="357" t="s">
        <v>88</v>
      </c>
      <c r="M131" s="784"/>
      <c r="N131" s="263"/>
      <c r="O131" s="800" t="s">
        <v>204</v>
      </c>
      <c r="P131" s="800"/>
      <c r="Q131" s="800"/>
      <c r="R131" s="263"/>
      <c r="S131" s="263"/>
      <c r="T131" s="263"/>
      <c r="U131" s="263"/>
      <c r="V131" s="263"/>
      <c r="W131" s="263"/>
      <c r="X131" s="263"/>
      <c r="Y131" s="263"/>
      <c r="Z131" s="263"/>
      <c r="AA131" s="263"/>
      <c r="AB131" s="263"/>
      <c r="AC131" s="263"/>
      <c r="AD131" s="263"/>
      <c r="AE131" s="263"/>
      <c r="AF131" s="263"/>
      <c r="AG131" s="263"/>
      <c r="AH131" s="263"/>
      <c r="AI131" s="263"/>
      <c r="AJ131" s="263"/>
      <c r="AK131" s="263"/>
      <c r="AL131" s="263"/>
      <c r="AM131" s="263"/>
      <c r="AN131" s="263"/>
      <c r="AO131" s="263"/>
      <c r="AP131" s="263"/>
      <c r="AQ131" s="263"/>
      <c r="AR131" s="263"/>
      <c r="AS131" s="263"/>
      <c r="AT131" s="263"/>
      <c r="AU131" s="263"/>
      <c r="AV131" s="263"/>
      <c r="AW131" s="263"/>
      <c r="AX131" s="263"/>
      <c r="AY131" s="263"/>
      <c r="AZ131" s="263"/>
      <c r="BA131" s="263"/>
      <c r="BB131" s="263"/>
      <c r="BC131" s="263"/>
      <c r="BD131" s="263"/>
      <c r="BE131" s="263"/>
      <c r="BF131" s="263"/>
    </row>
    <row r="132" spans="1:58" ht="14.25" customHeight="1">
      <c r="A132" s="302"/>
      <c r="B132" s="303"/>
      <c r="C132" s="304"/>
      <c r="D132" s="305"/>
      <c r="E132" s="306" t="s">
        <v>157</v>
      </c>
      <c r="F132" s="984" t="s">
        <v>205</v>
      </c>
      <c r="G132" s="985"/>
      <c r="H132" s="242">
        <v>5</v>
      </c>
      <c r="I132" s="308">
        <f>IF(AND(OR(A132="x", A132="p"),NOT(OR(B132="n", A131="x", A131="p"))),H132,0)</f>
        <v>0</v>
      </c>
      <c r="J132" s="309">
        <f>IF(AND(OR(D132="m", C132="y"),NOT(OR(D131="m", C131="y"))),H132,0)</f>
        <v>0</v>
      </c>
      <c r="K132" s="221">
        <f>IF(AND(J132&gt;0,C132="y"),H132,0)</f>
        <v>0</v>
      </c>
      <c r="L132" s="358"/>
      <c r="M132" s="809"/>
      <c r="N132" s="263"/>
    </row>
    <row r="133" spans="1:58" s="264" customFormat="1" ht="18.75" customHeight="1">
      <c r="A133" s="317"/>
      <c r="B133" s="318"/>
      <c r="C133" s="319"/>
      <c r="D133" s="320"/>
      <c r="E133" s="207">
        <v>4</v>
      </c>
      <c r="F133" s="851" t="s">
        <v>206</v>
      </c>
      <c r="G133" s="967"/>
      <c r="H133" s="219">
        <v>1</v>
      </c>
      <c r="I133" s="209">
        <f>IF(AND(OR(A133="x", A133="p"),NOT(B133="n")),H133,0)</f>
        <v>0</v>
      </c>
      <c r="J133" s="310">
        <f>IF(OR(D133="m", C133="y"),H133,0)</f>
        <v>0</v>
      </c>
      <c r="K133" s="211">
        <f>IF(AND(J133&gt;0,C133="y"),H133,0)</f>
        <v>0</v>
      </c>
      <c r="L133" s="212"/>
      <c r="M133" s="213"/>
      <c r="N133" s="137"/>
      <c r="O133" s="352"/>
      <c r="P133" s="263"/>
      <c r="Q133" s="263"/>
      <c r="R133" s="263"/>
      <c r="S133" s="263"/>
      <c r="T133" s="263"/>
      <c r="U133" s="263"/>
      <c r="V133" s="263"/>
      <c r="W133" s="263"/>
      <c r="X133" s="263"/>
      <c r="Y133" s="263"/>
      <c r="Z133" s="263"/>
      <c r="AA133" s="263"/>
      <c r="AB133" s="263"/>
      <c r="AC133" s="263"/>
      <c r="AD133" s="263"/>
      <c r="AE133" s="263"/>
      <c r="AF133" s="263"/>
      <c r="AG133" s="263"/>
      <c r="AH133" s="263"/>
      <c r="AI133" s="263"/>
      <c r="AJ133" s="263"/>
      <c r="AK133" s="263"/>
      <c r="AL133" s="263"/>
      <c r="AM133" s="263"/>
      <c r="AN133" s="263"/>
      <c r="AO133" s="263"/>
      <c r="AP133" s="263"/>
      <c r="AQ133" s="263"/>
      <c r="AR133" s="263"/>
      <c r="AS133" s="263"/>
      <c r="AT133" s="263"/>
      <c r="AU133" s="263"/>
      <c r="AV133" s="263"/>
      <c r="AW133" s="263"/>
      <c r="AX133" s="263"/>
      <c r="AY133" s="263"/>
      <c r="AZ133" s="263"/>
      <c r="BA133" s="263"/>
      <c r="BB133" s="263"/>
      <c r="BC133" s="263"/>
      <c r="BD133" s="263"/>
      <c r="BE133" s="263"/>
      <c r="BF133" s="263"/>
    </row>
    <row r="134" spans="1:58" s="264" customFormat="1" ht="30.75" customHeight="1" thickBot="1">
      <c r="A134" s="317"/>
      <c r="B134" s="318"/>
      <c r="C134" s="319"/>
      <c r="D134" s="320"/>
      <c r="E134" s="359">
        <v>5</v>
      </c>
      <c r="F134" s="897" t="s">
        <v>207</v>
      </c>
      <c r="G134" s="983"/>
      <c r="H134" s="271">
        <v>1</v>
      </c>
      <c r="I134" s="272">
        <f>IF(AND(OR(A134="x", A134="p"),NOT(B134="n")),H134,0)</f>
        <v>0</v>
      </c>
      <c r="J134" s="360">
        <f>IF(OR(D134="m", C134="y"),H134,0)</f>
        <v>0</v>
      </c>
      <c r="K134" s="211">
        <f>IF(AND(J134&gt;0,C134="y"),H134,0)</f>
        <v>0</v>
      </c>
      <c r="L134" s="274"/>
      <c r="M134" s="275"/>
      <c r="N134" s="263"/>
      <c r="O134" s="352"/>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3"/>
      <c r="AL134" s="263"/>
      <c r="AM134" s="263"/>
      <c r="AN134" s="263"/>
      <c r="AO134" s="263"/>
      <c r="AP134" s="263"/>
      <c r="AQ134" s="263"/>
      <c r="AR134" s="263"/>
      <c r="AS134" s="263"/>
      <c r="AT134" s="263"/>
      <c r="AU134" s="263"/>
      <c r="AV134" s="263"/>
      <c r="AW134" s="263"/>
      <c r="AX134" s="263"/>
      <c r="AY134" s="263"/>
      <c r="AZ134" s="263"/>
      <c r="BA134" s="263"/>
      <c r="BB134" s="263"/>
      <c r="BC134" s="263"/>
      <c r="BD134" s="263"/>
      <c r="BE134" s="263"/>
      <c r="BF134" s="263"/>
    </row>
    <row r="135" spans="1:58" ht="14.25" customHeight="1" thickBot="1">
      <c r="A135" s="361"/>
      <c r="B135" s="362"/>
      <c r="C135" s="362"/>
      <c r="D135" s="276" t="s">
        <v>208</v>
      </c>
      <c r="E135" s="196"/>
      <c r="F135" s="363"/>
      <c r="G135" s="364"/>
      <c r="H135" s="365"/>
      <c r="I135" s="366"/>
      <c r="J135" s="367"/>
      <c r="K135" s="368"/>
      <c r="L135" s="283"/>
      <c r="M135" s="284"/>
      <c r="N135" s="263"/>
    </row>
    <row r="136" spans="1:58" s="185" customFormat="1" ht="18" customHeight="1">
      <c r="A136" s="287"/>
      <c r="B136" s="288"/>
      <c r="C136" s="288"/>
      <c r="D136" s="289"/>
      <c r="E136" s="290">
        <v>6</v>
      </c>
      <c r="F136" s="860" t="s">
        <v>209</v>
      </c>
      <c r="G136" s="1093"/>
      <c r="H136" s="271"/>
      <c r="I136" s="272">
        <f>IF(AND(OR(A136="x", A136="p"),NOT(B136="n")),H136,0)</f>
        <v>0</v>
      </c>
      <c r="J136" s="273">
        <f>IF(OR(D136="m", C136="y"),H136,0)</f>
        <v>0</v>
      </c>
      <c r="K136" s="253"/>
      <c r="L136" s="274" t="s">
        <v>88</v>
      </c>
      <c r="M136" s="783"/>
      <c r="N136" s="137"/>
      <c r="O136" s="1094" t="s">
        <v>210</v>
      </c>
      <c r="P136" s="1095"/>
      <c r="Q136" s="1095"/>
      <c r="R136" s="1095"/>
      <c r="S136" s="1095"/>
      <c r="T136" s="1095"/>
      <c r="U136" s="1095"/>
      <c r="V136" s="1096"/>
      <c r="W136" s="1096"/>
      <c r="X136" s="1096"/>
      <c r="Y136" s="1096"/>
      <c r="Z136" s="1096"/>
      <c r="AA136" s="1096"/>
      <c r="AB136" s="1096"/>
      <c r="AC136" s="1096"/>
      <c r="AD136" s="1096"/>
      <c r="AE136" s="1096"/>
      <c r="AF136" s="1096"/>
      <c r="AG136" s="184"/>
      <c r="AH136" s="184"/>
      <c r="AI136" s="184"/>
      <c r="AJ136" s="184"/>
      <c r="AK136" s="184"/>
      <c r="AL136" s="184"/>
      <c r="AM136" s="184"/>
      <c r="AN136" s="184"/>
      <c r="AO136" s="184"/>
      <c r="AP136" s="184"/>
      <c r="AQ136" s="184"/>
      <c r="AR136" s="184"/>
      <c r="AS136" s="184"/>
      <c r="AT136" s="184"/>
      <c r="AU136" s="184"/>
      <c r="AV136" s="184"/>
      <c r="AW136" s="184"/>
      <c r="AX136" s="184"/>
      <c r="AY136" s="184"/>
      <c r="AZ136" s="184"/>
      <c r="BA136" s="184"/>
      <c r="BB136" s="184"/>
      <c r="BC136" s="184"/>
      <c r="BD136" s="184"/>
      <c r="BE136" s="184"/>
      <c r="BF136" s="184"/>
    </row>
    <row r="137" spans="1:58" s="185" customFormat="1" ht="15" customHeight="1">
      <c r="A137" s="291"/>
      <c r="B137" s="292"/>
      <c r="C137" s="293"/>
      <c r="D137" s="294"/>
      <c r="E137" s="295" t="s">
        <v>155</v>
      </c>
      <c r="F137" s="1043" t="s">
        <v>211</v>
      </c>
      <c r="G137" s="962"/>
      <c r="H137" s="208">
        <v>1</v>
      </c>
      <c r="I137" s="243">
        <f>IF(AND(OR(A137="x", A137="p"),NOT(OR(B137="n", A138="x", A138="p"))),H137,0)</f>
        <v>0</v>
      </c>
      <c r="J137" s="265">
        <f>IF(AND(OR(D137="m", C137="y"),NOT(D138="m"),NOT(C138="y")),H137,0)</f>
        <v>0</v>
      </c>
      <c r="K137" s="253">
        <f>IF(AND(J137&gt;0,C137="y"),H137,0)</f>
        <v>0</v>
      </c>
      <c r="L137" s="369"/>
      <c r="M137" s="784"/>
      <c r="N137" s="184"/>
      <c r="O137" s="202"/>
      <c r="P137" s="184"/>
      <c r="Q137" s="184"/>
      <c r="R137" s="184"/>
      <c r="S137" s="184"/>
      <c r="T137" s="184"/>
      <c r="U137" s="184"/>
      <c r="V137" s="184"/>
      <c r="W137" s="184"/>
      <c r="X137" s="184"/>
      <c r="Y137" s="184"/>
      <c r="Z137" s="184"/>
      <c r="AA137" s="184"/>
      <c r="AB137" s="184"/>
      <c r="AC137" s="184"/>
      <c r="AD137" s="184"/>
      <c r="AE137" s="184"/>
      <c r="AF137" s="184"/>
      <c r="AG137" s="184"/>
      <c r="AH137" s="184"/>
      <c r="AI137" s="184"/>
      <c r="AJ137" s="184"/>
      <c r="AK137" s="184"/>
      <c r="AL137" s="184"/>
      <c r="AM137" s="184"/>
      <c r="AN137" s="184"/>
      <c r="AO137" s="184"/>
      <c r="AP137" s="184"/>
      <c r="AQ137" s="184"/>
      <c r="AR137" s="184"/>
      <c r="AS137" s="184"/>
      <c r="AT137" s="184"/>
      <c r="AU137" s="184"/>
      <c r="AV137" s="184"/>
      <c r="AW137" s="184"/>
      <c r="AX137" s="184"/>
      <c r="AY137" s="184"/>
      <c r="AZ137" s="184"/>
      <c r="BA137" s="184"/>
      <c r="BB137" s="184"/>
      <c r="BC137" s="184"/>
      <c r="BD137" s="184"/>
      <c r="BE137" s="184"/>
      <c r="BF137" s="184"/>
    </row>
    <row r="138" spans="1:58" s="185" customFormat="1" ht="15" customHeight="1">
      <c r="A138" s="302"/>
      <c r="B138" s="303"/>
      <c r="C138" s="304"/>
      <c r="D138" s="305"/>
      <c r="E138" s="306" t="s">
        <v>157</v>
      </c>
      <c r="F138" s="1079" t="s">
        <v>212</v>
      </c>
      <c r="G138" s="1097"/>
      <c r="H138" s="307">
        <v>2</v>
      </c>
      <c r="I138" s="308">
        <f>IF(AND(OR(A138="x", A138="p"),NOT(OR(B138="n", A137="x", A137="p"))),H138,0)</f>
        <v>0</v>
      </c>
      <c r="J138" s="309">
        <f>IF(AND(OR(D138="m", C138="y"),NOT(D137="m"),NOT(C137="y")),H138,0)</f>
        <v>0</v>
      </c>
      <c r="K138" s="253">
        <f>IF(AND(J138&gt;0,C138="y"),H138,0)</f>
        <v>0</v>
      </c>
      <c r="L138" s="370"/>
      <c r="M138" s="809"/>
      <c r="N138" s="184"/>
      <c r="O138" s="202"/>
      <c r="P138" s="184"/>
      <c r="Q138" s="184"/>
      <c r="R138" s="184"/>
      <c r="S138" s="184"/>
      <c r="T138" s="184"/>
      <c r="U138" s="184"/>
      <c r="V138" s="184"/>
      <c r="W138" s="184"/>
      <c r="X138" s="184"/>
      <c r="Y138" s="184"/>
      <c r="Z138" s="184"/>
      <c r="AA138" s="184"/>
      <c r="AB138" s="184"/>
      <c r="AC138" s="184"/>
      <c r="AD138" s="184"/>
      <c r="AE138" s="184"/>
      <c r="AF138" s="184"/>
      <c r="AG138" s="184"/>
      <c r="AH138" s="184"/>
      <c r="AI138" s="184"/>
      <c r="AJ138" s="184"/>
      <c r="AK138" s="184"/>
      <c r="AL138" s="184"/>
      <c r="AM138" s="184"/>
      <c r="AN138" s="184"/>
      <c r="AO138" s="184"/>
      <c r="AP138" s="184"/>
      <c r="AQ138" s="184"/>
      <c r="AR138" s="184"/>
      <c r="AS138" s="184"/>
      <c r="AT138" s="184"/>
      <c r="AU138" s="184"/>
      <c r="AV138" s="184"/>
      <c r="AW138" s="184"/>
      <c r="AX138" s="184"/>
      <c r="AY138" s="184"/>
      <c r="AZ138" s="184"/>
      <c r="BA138" s="184"/>
      <c r="BB138" s="184"/>
      <c r="BC138" s="184"/>
      <c r="BD138" s="184"/>
      <c r="BE138" s="184"/>
      <c r="BF138" s="184"/>
    </row>
    <row r="139" spans="1:58" s="185" customFormat="1" ht="15">
      <c r="A139" s="287"/>
      <c r="B139" s="288"/>
      <c r="C139" s="288"/>
      <c r="D139" s="289"/>
      <c r="E139" s="290">
        <v>7</v>
      </c>
      <c r="F139" s="879" t="s">
        <v>213</v>
      </c>
      <c r="G139" s="1092"/>
      <c r="H139" s="271"/>
      <c r="I139" s="272">
        <f>IF(AND(OR(A139="x", A139="p"),NOT(B139="n")),H139,0)</f>
        <v>0</v>
      </c>
      <c r="J139" s="273">
        <f>IF(OR(D139="m", C139="y"),H139,0)</f>
        <v>0</v>
      </c>
      <c r="K139" s="253"/>
      <c r="L139" s="274" t="s">
        <v>88</v>
      </c>
      <c r="M139" s="783"/>
      <c r="N139" s="184"/>
      <c r="O139" s="202"/>
      <c r="P139" s="184"/>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c r="AN139" s="184"/>
      <c r="AO139" s="184"/>
      <c r="AP139" s="184"/>
      <c r="AQ139" s="184"/>
      <c r="AR139" s="184"/>
      <c r="AS139" s="184"/>
      <c r="AT139" s="184"/>
      <c r="AU139" s="184"/>
      <c r="AV139" s="184"/>
      <c r="AW139" s="184"/>
      <c r="AX139" s="184"/>
      <c r="AY139" s="184"/>
      <c r="AZ139" s="184"/>
      <c r="BA139" s="184"/>
      <c r="BB139" s="184"/>
      <c r="BC139" s="184"/>
      <c r="BD139" s="184"/>
      <c r="BE139" s="184"/>
      <c r="BF139" s="184"/>
    </row>
    <row r="140" spans="1:58" s="185" customFormat="1" ht="15" customHeight="1">
      <c r="A140" s="291"/>
      <c r="B140" s="292"/>
      <c r="C140" s="293"/>
      <c r="D140" s="294"/>
      <c r="E140" s="295" t="s">
        <v>155</v>
      </c>
      <c r="F140" s="1043" t="s">
        <v>214</v>
      </c>
      <c r="G140" s="962"/>
      <c r="H140" s="208">
        <v>1</v>
      </c>
      <c r="I140" s="243">
        <f>IF(AND(OR(A140="x", A140="p"),NOT(OR(B140="n", A141="x", A141="p"))),H140,0)</f>
        <v>0</v>
      </c>
      <c r="J140" s="265">
        <f>IF(AND(OR(D140="m", C140="y"),NOT(D141="m"),NOT(C141="y")),H140,0)</f>
        <v>0</v>
      </c>
      <c r="K140" s="253">
        <f>IF(AND(J140&gt;0,C140="y"),H140,0)</f>
        <v>0</v>
      </c>
      <c r="L140" s="369"/>
      <c r="M140" s="784"/>
      <c r="N140" s="184"/>
      <c r="O140" s="202"/>
      <c r="P140" s="184"/>
      <c r="Q140" s="184"/>
      <c r="R140" s="184"/>
      <c r="S140" s="184"/>
      <c r="T140" s="184"/>
      <c r="U140" s="184"/>
      <c r="V140" s="184"/>
      <c r="W140" s="184"/>
      <c r="X140" s="184"/>
      <c r="Y140" s="184"/>
      <c r="Z140" s="184"/>
      <c r="AA140" s="184"/>
      <c r="AB140" s="184"/>
      <c r="AC140" s="184"/>
      <c r="AD140" s="184"/>
      <c r="AE140" s="184"/>
      <c r="AF140" s="184"/>
      <c r="AG140" s="184"/>
      <c r="AH140" s="184"/>
      <c r="AI140" s="184"/>
      <c r="AJ140" s="184"/>
      <c r="AK140" s="184"/>
      <c r="AL140" s="184"/>
      <c r="AM140" s="184"/>
      <c r="AN140" s="184"/>
      <c r="AO140" s="184"/>
      <c r="AP140" s="184"/>
      <c r="AQ140" s="184"/>
      <c r="AR140" s="184"/>
      <c r="AS140" s="184"/>
      <c r="AT140" s="184"/>
      <c r="AU140" s="184"/>
      <c r="AV140" s="184"/>
      <c r="AW140" s="184"/>
      <c r="AX140" s="184"/>
      <c r="AY140" s="184"/>
      <c r="AZ140" s="184"/>
      <c r="BA140" s="184"/>
      <c r="BB140" s="184"/>
      <c r="BC140" s="184"/>
      <c r="BD140" s="184"/>
      <c r="BE140" s="184"/>
      <c r="BF140" s="184"/>
    </row>
    <row r="141" spans="1:58" s="185" customFormat="1" ht="15" customHeight="1">
      <c r="A141" s="302"/>
      <c r="B141" s="303"/>
      <c r="C141" s="304"/>
      <c r="D141" s="305"/>
      <c r="E141" s="306" t="s">
        <v>157</v>
      </c>
      <c r="F141" s="1079" t="s">
        <v>215</v>
      </c>
      <c r="G141" s="985"/>
      <c r="H141" s="307">
        <v>2</v>
      </c>
      <c r="I141" s="308">
        <f>IF(AND(OR(A141="x", A141="p"),NOT(OR(B141="n", A140="x", A140="p"))),H141,0)</f>
        <v>0</v>
      </c>
      <c r="J141" s="309">
        <f>IF(AND(OR(D141="m", C141="y"),NOT(D140="m"),NOT(C140="y")),H141,0)</f>
        <v>0</v>
      </c>
      <c r="K141" s="253">
        <f>IF(AND(J141&gt;0,C141="y"),H141,0)</f>
        <v>0</v>
      </c>
      <c r="L141" s="370"/>
      <c r="M141" s="809"/>
      <c r="N141" s="184"/>
      <c r="O141" s="202"/>
      <c r="P141" s="184"/>
      <c r="Q141" s="184"/>
      <c r="R141" s="184"/>
      <c r="S141" s="184"/>
      <c r="T141" s="184"/>
      <c r="U141" s="184"/>
      <c r="V141" s="184"/>
      <c r="W141" s="184"/>
      <c r="X141" s="184"/>
      <c r="Y141" s="184"/>
      <c r="Z141" s="184"/>
      <c r="AA141" s="184"/>
      <c r="AB141" s="184"/>
      <c r="AC141" s="184"/>
      <c r="AD141" s="184"/>
      <c r="AE141" s="184"/>
      <c r="AF141" s="184"/>
      <c r="AG141" s="184"/>
      <c r="AH141" s="184"/>
      <c r="AI141" s="184"/>
      <c r="AJ141" s="184"/>
      <c r="AK141" s="184"/>
      <c r="AL141" s="184"/>
      <c r="AM141" s="184"/>
      <c r="AN141" s="184"/>
      <c r="AO141" s="184"/>
      <c r="AP141" s="184"/>
      <c r="AQ141" s="184"/>
      <c r="AR141" s="184"/>
      <c r="AS141" s="184"/>
      <c r="AT141" s="184"/>
      <c r="AU141" s="184"/>
      <c r="AV141" s="184"/>
      <c r="AW141" s="184"/>
      <c r="AX141" s="184"/>
      <c r="AY141" s="184"/>
      <c r="AZ141" s="184"/>
      <c r="BA141" s="184"/>
      <c r="BB141" s="184"/>
      <c r="BC141" s="184"/>
      <c r="BD141" s="184"/>
      <c r="BE141" s="184"/>
      <c r="BF141" s="184"/>
    </row>
    <row r="142" spans="1:58" s="185" customFormat="1" ht="15">
      <c r="A142" s="287"/>
      <c r="B142" s="288"/>
      <c r="C142" s="288"/>
      <c r="D142" s="289"/>
      <c r="E142" s="290">
        <v>8</v>
      </c>
      <c r="F142" s="879" t="s">
        <v>216</v>
      </c>
      <c r="G142" s="1092"/>
      <c r="H142" s="271"/>
      <c r="I142" s="272"/>
      <c r="J142" s="273"/>
      <c r="K142" s="253"/>
      <c r="L142" s="779" t="s">
        <v>88</v>
      </c>
      <c r="M142" s="783"/>
      <c r="N142" s="184"/>
      <c r="O142" s="202"/>
      <c r="P142" s="184"/>
      <c r="Q142" s="184"/>
      <c r="R142" s="184"/>
      <c r="S142" s="184"/>
      <c r="T142" s="184"/>
      <c r="U142" s="184"/>
      <c r="V142" s="184"/>
      <c r="W142" s="184"/>
      <c r="X142" s="184"/>
      <c r="Y142" s="184"/>
      <c r="Z142" s="184"/>
      <c r="AA142" s="184"/>
      <c r="AB142" s="184"/>
      <c r="AC142" s="184"/>
      <c r="AD142" s="184"/>
      <c r="AE142" s="184"/>
      <c r="AF142" s="184"/>
      <c r="AG142" s="184"/>
      <c r="AH142" s="184"/>
      <c r="AI142" s="184"/>
      <c r="AJ142" s="184"/>
      <c r="AK142" s="184"/>
      <c r="AL142" s="184"/>
      <c r="AM142" s="184"/>
      <c r="AN142" s="184"/>
      <c r="AO142" s="184"/>
      <c r="AP142" s="184"/>
      <c r="AQ142" s="184"/>
      <c r="AR142" s="184"/>
      <c r="AS142" s="184"/>
      <c r="AT142" s="184"/>
      <c r="AU142" s="184"/>
      <c r="AV142" s="184"/>
      <c r="AW142" s="184"/>
      <c r="AX142" s="184"/>
      <c r="AY142" s="184"/>
      <c r="AZ142" s="184"/>
      <c r="BA142" s="184"/>
      <c r="BB142" s="184"/>
      <c r="BC142" s="184"/>
      <c r="BD142" s="184"/>
      <c r="BE142" s="184"/>
      <c r="BF142" s="184"/>
    </row>
    <row r="143" spans="1:58" s="185" customFormat="1" ht="15" customHeight="1">
      <c r="A143" s="291"/>
      <c r="B143" s="292"/>
      <c r="C143" s="293"/>
      <c r="D143" s="294"/>
      <c r="E143" s="295" t="s">
        <v>155</v>
      </c>
      <c r="F143" s="1043" t="s">
        <v>211</v>
      </c>
      <c r="G143" s="962"/>
      <c r="H143" s="208">
        <v>2</v>
      </c>
      <c r="I143" s="243">
        <f>IF(AND(OR(A143="x", A143="p"),NOT(OR(B143="n", A144="x", A144="p"))),H143,0)</f>
        <v>0</v>
      </c>
      <c r="J143" s="265">
        <f>IF(AND(OR(D143="m", C143="y"),NOT(D144="m"),NOT(C144="y")),H143,0)</f>
        <v>0</v>
      </c>
      <c r="K143" s="253">
        <f>IF(AND(J143&gt;0,C143="y"),H143,0)</f>
        <v>0</v>
      </c>
      <c r="L143" s="780"/>
      <c r="M143" s="784"/>
      <c r="N143" s="184"/>
      <c r="O143" s="202"/>
      <c r="P143" s="184"/>
      <c r="Q143" s="184"/>
      <c r="R143" s="184"/>
      <c r="S143" s="184"/>
      <c r="T143" s="184"/>
      <c r="U143" s="184"/>
      <c r="V143" s="184"/>
      <c r="W143" s="184"/>
      <c r="X143" s="184"/>
      <c r="Y143" s="184"/>
      <c r="Z143" s="184"/>
      <c r="AA143" s="184"/>
      <c r="AB143" s="184"/>
      <c r="AC143" s="184"/>
      <c r="AD143" s="184"/>
      <c r="AE143" s="184"/>
      <c r="AF143" s="184"/>
      <c r="AG143" s="184"/>
      <c r="AH143" s="184"/>
      <c r="AI143" s="184"/>
      <c r="AJ143" s="184"/>
      <c r="AK143" s="184"/>
      <c r="AL143" s="184"/>
      <c r="AM143" s="184"/>
      <c r="AN143" s="184"/>
      <c r="AO143" s="184"/>
      <c r="AP143" s="184"/>
      <c r="AQ143" s="184"/>
      <c r="AR143" s="184"/>
      <c r="AS143" s="184"/>
      <c r="AT143" s="184"/>
      <c r="AU143" s="184"/>
      <c r="AV143" s="184"/>
      <c r="AW143" s="184"/>
      <c r="AX143" s="184"/>
      <c r="AY143" s="184"/>
      <c r="AZ143" s="184"/>
      <c r="BA143" s="184"/>
      <c r="BB143" s="184"/>
      <c r="BC143" s="184"/>
      <c r="BD143" s="184"/>
      <c r="BE143" s="184"/>
      <c r="BF143" s="184"/>
    </row>
    <row r="144" spans="1:58" s="185" customFormat="1" ht="15" customHeight="1">
      <c r="A144" s="237"/>
      <c r="B144" s="303"/>
      <c r="C144" s="304"/>
      <c r="D144" s="305"/>
      <c r="E144" s="306" t="s">
        <v>157</v>
      </c>
      <c r="F144" s="1079" t="s">
        <v>217</v>
      </c>
      <c r="G144" s="985"/>
      <c r="H144" s="307">
        <v>3</v>
      </c>
      <c r="I144" s="308">
        <f>IF(AND(OR(A144="x", A144="p"),NOT(OR(B144="n", A143="x", A143="p"))),H144,0)</f>
        <v>0</v>
      </c>
      <c r="J144" s="309">
        <f>IF(AND(OR(D144="m", C144="y"),NOT(D143="m"),NOT(C143="y")),H144,0)</f>
        <v>0</v>
      </c>
      <c r="K144" s="253">
        <f>IF(AND(J144&gt;0,C144="y"),H144,0)</f>
        <v>0</v>
      </c>
      <c r="L144" s="846"/>
      <c r="M144" s="809"/>
      <c r="N144" s="184"/>
      <c r="O144" s="202"/>
      <c r="P144" s="184"/>
      <c r="Q144" s="184"/>
      <c r="R144" s="184"/>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c r="AN144" s="184"/>
      <c r="AO144" s="184"/>
      <c r="AP144" s="184"/>
      <c r="AQ144" s="184"/>
      <c r="AR144" s="184"/>
      <c r="AS144" s="184"/>
      <c r="AT144" s="184"/>
      <c r="AU144" s="184"/>
      <c r="AV144" s="184"/>
      <c r="AW144" s="184"/>
      <c r="AX144" s="184"/>
      <c r="AY144" s="184"/>
      <c r="AZ144" s="184"/>
      <c r="BA144" s="184"/>
      <c r="BB144" s="184"/>
      <c r="BC144" s="184"/>
      <c r="BD144" s="184"/>
      <c r="BE144" s="184"/>
      <c r="BF144" s="184"/>
    </row>
    <row r="145" spans="1:58" s="185" customFormat="1" ht="15">
      <c r="A145" s="287"/>
      <c r="B145" s="288"/>
      <c r="C145" s="288"/>
      <c r="D145" s="289"/>
      <c r="E145" s="290">
        <v>9</v>
      </c>
      <c r="F145" s="805" t="s">
        <v>218</v>
      </c>
      <c r="G145" s="968"/>
      <c r="H145" s="271"/>
      <c r="I145" s="272"/>
      <c r="J145" s="273"/>
      <c r="K145" s="253"/>
      <c r="L145" s="779" t="s">
        <v>88</v>
      </c>
      <c r="M145" s="783"/>
      <c r="N145" s="184"/>
      <c r="O145" s="202"/>
      <c r="P145" s="184"/>
      <c r="Q145" s="184"/>
      <c r="R145" s="184"/>
      <c r="S145" s="184"/>
      <c r="T145" s="184"/>
      <c r="U145" s="184"/>
      <c r="V145" s="184"/>
      <c r="W145" s="184"/>
      <c r="X145" s="184"/>
      <c r="Y145" s="184"/>
      <c r="Z145" s="184"/>
      <c r="AA145" s="184"/>
      <c r="AB145" s="184"/>
      <c r="AC145" s="184"/>
      <c r="AD145" s="184"/>
      <c r="AE145" s="184"/>
      <c r="AF145" s="184"/>
      <c r="AG145" s="184"/>
      <c r="AH145" s="184"/>
      <c r="AI145" s="184"/>
      <c r="AJ145" s="184"/>
      <c r="AK145" s="184"/>
      <c r="AL145" s="184"/>
      <c r="AM145" s="184"/>
      <c r="AN145" s="184"/>
      <c r="AO145" s="184"/>
      <c r="AP145" s="184"/>
      <c r="AQ145" s="184"/>
      <c r="AR145" s="184"/>
      <c r="AS145" s="184"/>
      <c r="AT145" s="184"/>
      <c r="AU145" s="184"/>
      <c r="AV145" s="184"/>
      <c r="AW145" s="184"/>
      <c r="AX145" s="184"/>
      <c r="AY145" s="184"/>
      <c r="AZ145" s="184"/>
      <c r="BA145" s="184"/>
      <c r="BB145" s="184"/>
      <c r="BC145" s="184"/>
      <c r="BD145" s="184"/>
      <c r="BE145" s="184"/>
      <c r="BF145" s="184"/>
    </row>
    <row r="146" spans="1:58" s="185" customFormat="1" ht="15" thickBot="1">
      <c r="A146" s="936"/>
      <c r="B146" s="938"/>
      <c r="C146" s="940"/>
      <c r="D146" s="942"/>
      <c r="E146" s="241"/>
      <c r="F146" s="974" t="s">
        <v>219</v>
      </c>
      <c r="G146" s="1090"/>
      <c r="H146" s="371"/>
      <c r="I146" s="948">
        <f>IF(AND(A146="p",ISNUMBER(F147),NOT(B146="n")),IF(F147=1,F147,IF(F147&gt;1,2,0)),0)</f>
        <v>0</v>
      </c>
      <c r="J146" s="934">
        <f>IF(AND(OR(C146="y",D146="m"),ISNUMBER(F147)),IF(F147=1,F147,IF(F147&gt;1,2,0)),0)</f>
        <v>0</v>
      </c>
      <c r="K146" s="910">
        <f>IF(AND(OR(C146="y"),ISNUMBER(F147)),IF(F147=1,F147,IF(F147&gt;1,2,0)),0)</f>
        <v>0</v>
      </c>
      <c r="L146" s="780"/>
      <c r="M146" s="784"/>
      <c r="N146" s="184"/>
      <c r="O146" s="202"/>
      <c r="P146" s="184"/>
      <c r="Q146" s="184"/>
      <c r="R146" s="184"/>
      <c r="S146" s="184"/>
      <c r="T146" s="184"/>
      <c r="U146" s="184"/>
      <c r="V146" s="184"/>
      <c r="W146" s="184"/>
      <c r="X146" s="184"/>
      <c r="Y146" s="184"/>
      <c r="Z146" s="184"/>
      <c r="AA146" s="184"/>
      <c r="AB146" s="184"/>
      <c r="AC146" s="184"/>
      <c r="AD146" s="184"/>
      <c r="AE146" s="184"/>
      <c r="AF146" s="184"/>
      <c r="AG146" s="184"/>
      <c r="AH146" s="184"/>
      <c r="AI146" s="184"/>
      <c r="AJ146" s="184"/>
      <c r="AK146" s="184"/>
      <c r="AL146" s="184"/>
      <c r="AM146" s="184"/>
      <c r="AN146" s="184"/>
      <c r="AO146" s="184"/>
      <c r="AP146" s="184"/>
      <c r="AQ146" s="184"/>
      <c r="AR146" s="184"/>
      <c r="AS146" s="184"/>
      <c r="AT146" s="184"/>
      <c r="AU146" s="184"/>
      <c r="AV146" s="184"/>
      <c r="AW146" s="184"/>
      <c r="AX146" s="184"/>
      <c r="AY146" s="184"/>
      <c r="AZ146" s="184"/>
      <c r="BA146" s="184"/>
      <c r="BB146" s="184"/>
      <c r="BC146" s="184"/>
      <c r="BD146" s="184"/>
      <c r="BE146" s="184"/>
      <c r="BF146" s="184"/>
    </row>
    <row r="147" spans="1:58" s="185" customFormat="1" ht="15" thickBot="1">
      <c r="A147" s="937"/>
      <c r="B147" s="939"/>
      <c r="C147" s="941"/>
      <c r="D147" s="943"/>
      <c r="E147" s="372"/>
      <c r="F147" s="235">
        <v>0</v>
      </c>
      <c r="G147" s="373" t="s">
        <v>220</v>
      </c>
      <c r="H147" s="374" t="s">
        <v>221</v>
      </c>
      <c r="I147" s="949"/>
      <c r="J147" s="1091"/>
      <c r="K147" s="935"/>
      <c r="L147" s="780"/>
      <c r="M147" s="784"/>
      <c r="N147" s="184"/>
      <c r="O147" s="202"/>
      <c r="P147" s="184"/>
      <c r="Q147" s="184"/>
      <c r="R147" s="184"/>
      <c r="S147" s="184"/>
      <c r="T147" s="184"/>
      <c r="U147" s="184"/>
      <c r="V147" s="184"/>
      <c r="W147" s="184"/>
      <c r="X147" s="184"/>
      <c r="Y147" s="184"/>
      <c r="Z147" s="184"/>
      <c r="AA147" s="184"/>
      <c r="AB147" s="184"/>
      <c r="AC147" s="184"/>
      <c r="AD147" s="184"/>
      <c r="AE147" s="184"/>
      <c r="AF147" s="184"/>
      <c r="AG147" s="184"/>
      <c r="AH147" s="184"/>
      <c r="AI147" s="184"/>
      <c r="AJ147" s="184"/>
      <c r="AK147" s="184"/>
      <c r="AL147" s="184"/>
      <c r="AM147" s="184"/>
      <c r="AN147" s="184"/>
      <c r="AO147" s="184"/>
      <c r="AP147" s="184"/>
      <c r="AQ147" s="184"/>
      <c r="AR147" s="184"/>
      <c r="AS147" s="184"/>
      <c r="AT147" s="184"/>
      <c r="AU147" s="184"/>
      <c r="AV147" s="184"/>
      <c r="AW147" s="184"/>
      <c r="AX147" s="184"/>
      <c r="AY147" s="184"/>
      <c r="AZ147" s="184"/>
      <c r="BA147" s="184"/>
      <c r="BB147" s="184"/>
      <c r="BC147" s="184"/>
      <c r="BD147" s="184"/>
      <c r="BE147" s="184"/>
      <c r="BF147" s="184"/>
    </row>
    <row r="148" spans="1:58" s="185" customFormat="1" ht="15" thickBot="1">
      <c r="A148" s="1086"/>
      <c r="B148" s="1087"/>
      <c r="C148" s="1088"/>
      <c r="D148" s="1089"/>
      <c r="E148" s="375"/>
      <c r="F148" s="1008" t="s">
        <v>222</v>
      </c>
      <c r="G148" s="1090"/>
      <c r="H148" s="376"/>
      <c r="I148" s="948">
        <f>IF(AND(A148="p",ISNUMBER(F149),NOT(B148="n")),IF(F149=1,2,IF(F149&gt;1,4-I146,0)),0)</f>
        <v>0</v>
      </c>
      <c r="J148" s="934">
        <f>IF(AND(OR(C148="y",D148="m"),ISNUMBER(F149)),IF(F149=1,2,IF(F149&gt;1,4-I146,0)),0)</f>
        <v>0</v>
      </c>
      <c r="K148" s="910">
        <f>IF(AND(OR(C148="y"),ISNUMBER(F149)),IF(F149=1,2,IF(F149&gt;1,4-I146,0)),0)</f>
        <v>0</v>
      </c>
      <c r="L148" s="780"/>
      <c r="M148" s="784"/>
      <c r="N148" s="184"/>
      <c r="O148" s="202"/>
      <c r="P148" s="184"/>
      <c r="Q148" s="184"/>
      <c r="R148" s="184"/>
      <c r="S148" s="184"/>
      <c r="T148" s="184"/>
      <c r="U148" s="184"/>
      <c r="V148" s="184"/>
      <c r="W148" s="184"/>
      <c r="X148" s="184"/>
      <c r="Y148" s="184"/>
      <c r="Z148" s="184"/>
      <c r="AA148" s="184"/>
      <c r="AB148" s="184"/>
      <c r="AC148" s="184"/>
      <c r="AD148" s="184"/>
      <c r="AE148" s="184"/>
      <c r="AF148" s="184"/>
      <c r="AG148" s="184"/>
      <c r="AH148" s="184"/>
      <c r="AI148" s="184"/>
      <c r="AJ148" s="184"/>
      <c r="AK148" s="184"/>
      <c r="AL148" s="184"/>
      <c r="AM148" s="184"/>
      <c r="AN148" s="184"/>
      <c r="AO148" s="184"/>
      <c r="AP148" s="184"/>
      <c r="AQ148" s="184"/>
      <c r="AR148" s="184"/>
      <c r="AS148" s="184"/>
      <c r="AT148" s="184"/>
      <c r="AU148" s="184"/>
      <c r="AV148" s="184"/>
      <c r="AW148" s="184"/>
      <c r="AX148" s="184"/>
      <c r="AY148" s="184"/>
      <c r="AZ148" s="184"/>
      <c r="BA148" s="184"/>
      <c r="BB148" s="184"/>
      <c r="BC148" s="184"/>
      <c r="BD148" s="184"/>
      <c r="BE148" s="184"/>
      <c r="BF148" s="184"/>
    </row>
    <row r="149" spans="1:58" s="185" customFormat="1" ht="15" thickBot="1">
      <c r="A149" s="1084"/>
      <c r="B149" s="1085"/>
      <c r="C149" s="1068"/>
      <c r="D149" s="1069"/>
      <c r="E149" s="377"/>
      <c r="F149" s="235">
        <v>0</v>
      </c>
      <c r="G149" s="378" t="s">
        <v>223</v>
      </c>
      <c r="H149" s="374" t="s">
        <v>224</v>
      </c>
      <c r="I149" s="868"/>
      <c r="J149" s="909"/>
      <c r="K149" s="935"/>
      <c r="L149" s="780"/>
      <c r="M149" s="784"/>
      <c r="N149" s="184"/>
      <c r="O149" s="202"/>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c r="AN149" s="184"/>
      <c r="AO149" s="184"/>
      <c r="AP149" s="184"/>
      <c r="AQ149" s="184"/>
      <c r="AR149" s="184"/>
      <c r="AS149" s="184"/>
      <c r="AT149" s="184"/>
      <c r="AU149" s="184"/>
      <c r="AV149" s="184"/>
      <c r="AW149" s="184"/>
      <c r="AX149" s="184"/>
      <c r="AY149" s="184"/>
      <c r="AZ149" s="184"/>
      <c r="BA149" s="184"/>
      <c r="BB149" s="184"/>
      <c r="BC149" s="184"/>
      <c r="BD149" s="184"/>
      <c r="BE149" s="184"/>
      <c r="BF149" s="184"/>
    </row>
    <row r="150" spans="1:58" s="185" customFormat="1" ht="24.75" customHeight="1" thickBot="1">
      <c r="A150" s="936"/>
      <c r="B150" s="938"/>
      <c r="C150" s="940"/>
      <c r="D150" s="942"/>
      <c r="E150" s="379">
        <v>10</v>
      </c>
      <c r="F150" s="1008" t="s">
        <v>225</v>
      </c>
      <c r="G150" s="1070"/>
      <c r="H150" s="380"/>
      <c r="I150" s="867">
        <f>IF(AND(A150="p",ISNUMBER(F151),NOT(B150="n")),IF(F151=1,1,IF(F151&gt;1,2,0)),0)</f>
        <v>0</v>
      </c>
      <c r="J150" s="933">
        <f>IF(AND(OR(C150="y",D150="m"),ISNUMBER(F151)),IF(F151=1,1,IF(F151&gt;1,2,0)),0)</f>
        <v>0</v>
      </c>
      <c r="K150" s="910">
        <f>IF(AND(OR(C150="y"),ISNUMBER(F151)),IF(F151=1,1,IF(F151&gt;1,2,0)),0)</f>
        <v>0</v>
      </c>
      <c r="L150" s="381" t="s">
        <v>226</v>
      </c>
      <c r="M150" s="783"/>
      <c r="N150" s="184"/>
      <c r="O150" s="837" t="s">
        <v>227</v>
      </c>
      <c r="P150" s="837"/>
      <c r="Q150" s="837"/>
      <c r="R150" s="837"/>
      <c r="S150" s="837"/>
      <c r="T150" s="837"/>
      <c r="U150" s="837"/>
      <c r="V150" s="837"/>
      <c r="W150" s="837"/>
      <c r="X150" s="837"/>
      <c r="Y150" s="837"/>
      <c r="Z150" s="837"/>
      <c r="AA150" s="837"/>
      <c r="AB150" s="837"/>
      <c r="AC150" s="837"/>
      <c r="AD150" s="837"/>
      <c r="AE150" s="184"/>
      <c r="AF150" s="184"/>
      <c r="AG150" s="184"/>
      <c r="AH150" s="184"/>
      <c r="AI150" s="184"/>
      <c r="AJ150" s="184"/>
      <c r="AK150" s="184"/>
      <c r="AL150" s="184"/>
      <c r="AM150" s="184"/>
      <c r="AN150" s="184"/>
      <c r="AO150" s="184"/>
      <c r="AP150" s="184"/>
      <c r="AQ150" s="184"/>
      <c r="AR150" s="184"/>
      <c r="AS150" s="184"/>
      <c r="AT150" s="184"/>
      <c r="AU150" s="184"/>
      <c r="AV150" s="184"/>
      <c r="AW150" s="184"/>
      <c r="AX150" s="184"/>
      <c r="AY150" s="184"/>
      <c r="AZ150" s="184"/>
      <c r="BA150" s="184"/>
      <c r="BB150" s="184"/>
      <c r="BC150" s="184"/>
      <c r="BD150" s="184"/>
      <c r="BE150" s="184"/>
      <c r="BF150" s="184"/>
    </row>
    <row r="151" spans="1:58" s="185" customFormat="1" ht="15" thickBot="1">
      <c r="A151" s="1084"/>
      <c r="B151" s="1085"/>
      <c r="C151" s="1068"/>
      <c r="D151" s="1069"/>
      <c r="E151" s="382"/>
      <c r="F151" s="235">
        <v>0</v>
      </c>
      <c r="G151" s="383" t="s">
        <v>223</v>
      </c>
      <c r="H151" s="384" t="s">
        <v>221</v>
      </c>
      <c r="I151" s="868"/>
      <c r="J151" s="961"/>
      <c r="K151" s="935"/>
      <c r="L151" s="285"/>
      <c r="M151" s="809"/>
      <c r="N151" s="184"/>
      <c r="O151" s="202"/>
      <c r="P151" s="184"/>
      <c r="Q151" s="184"/>
      <c r="R151" s="184"/>
      <c r="S151" s="184"/>
      <c r="T151" s="184"/>
      <c r="U151" s="184"/>
      <c r="V151" s="184"/>
      <c r="W151" s="184"/>
      <c r="X151" s="184"/>
      <c r="Y151" s="184"/>
      <c r="Z151" s="184"/>
      <c r="AA151" s="184"/>
      <c r="AB151" s="184"/>
      <c r="AC151" s="184"/>
      <c r="AD151" s="184"/>
      <c r="AE151" s="184"/>
      <c r="AF151" s="184"/>
      <c r="AG151" s="184"/>
      <c r="AH151" s="184"/>
      <c r="AI151" s="184"/>
      <c r="AJ151" s="184"/>
      <c r="AK151" s="184"/>
      <c r="AL151" s="184"/>
      <c r="AM151" s="184"/>
      <c r="AN151" s="184"/>
      <c r="AO151" s="184"/>
      <c r="AP151" s="184"/>
      <c r="AQ151" s="184"/>
      <c r="AR151" s="184"/>
      <c r="AS151" s="184"/>
      <c r="AT151" s="184"/>
      <c r="AU151" s="184"/>
      <c r="AV151" s="184"/>
      <c r="AW151" s="184"/>
      <c r="AX151" s="184"/>
      <c r="AY151" s="184"/>
      <c r="AZ151" s="184"/>
      <c r="BA151" s="184"/>
      <c r="BB151" s="184"/>
      <c r="BC151" s="184"/>
      <c r="BD151" s="184"/>
      <c r="BE151" s="184"/>
      <c r="BF151" s="184"/>
    </row>
    <row r="152" spans="1:58" ht="15">
      <c r="A152" s="214"/>
      <c r="B152" s="215"/>
      <c r="C152" s="216"/>
      <c r="D152" s="217"/>
      <c r="E152" s="251">
        <v>11</v>
      </c>
      <c r="F152" s="1083" t="s">
        <v>228</v>
      </c>
      <c r="G152" s="986"/>
      <c r="H152" s="252">
        <v>3</v>
      </c>
      <c r="I152" s="209">
        <f>IF(AND(OR(A152="x", A152="p"),NOT(B152="n")),H152,0)</f>
        <v>0</v>
      </c>
      <c r="J152" s="220">
        <f>IF(OR(D152="m", C152="y"),H152,0)</f>
        <v>0</v>
      </c>
      <c r="K152" s="253">
        <f>IF(AND(J152&gt;0,C152="y"),H152,0)</f>
        <v>0</v>
      </c>
      <c r="L152" s="246" t="s">
        <v>88</v>
      </c>
      <c r="M152" s="223"/>
      <c r="N152" s="184"/>
    </row>
    <row r="153" spans="1:58" s="185" customFormat="1" ht="15">
      <c r="A153" s="287"/>
      <c r="B153" s="288"/>
      <c r="C153" s="288"/>
      <c r="D153" s="289"/>
      <c r="E153" s="290">
        <v>12</v>
      </c>
      <c r="F153" s="805" t="s">
        <v>229</v>
      </c>
      <c r="G153" s="968"/>
      <c r="H153" s="271"/>
      <c r="I153" s="272"/>
      <c r="J153" s="273"/>
      <c r="K153" s="253"/>
      <c r="L153" s="779" t="s">
        <v>226</v>
      </c>
      <c r="M153" s="783"/>
      <c r="N153" s="137"/>
      <c r="O153" s="837" t="s">
        <v>230</v>
      </c>
      <c r="P153" s="837"/>
      <c r="Q153" s="837"/>
      <c r="R153" s="837"/>
      <c r="S153" s="184"/>
      <c r="T153" s="184"/>
      <c r="U153" s="184"/>
      <c r="V153" s="184"/>
      <c r="W153" s="184"/>
      <c r="X153" s="184"/>
      <c r="Y153" s="184"/>
      <c r="Z153" s="184"/>
      <c r="AA153" s="184"/>
      <c r="AB153" s="184"/>
      <c r="AC153" s="184"/>
      <c r="AD153" s="184"/>
      <c r="AE153" s="184"/>
      <c r="AF153" s="184"/>
      <c r="AG153" s="184"/>
      <c r="AH153" s="184"/>
      <c r="AI153" s="184"/>
      <c r="AJ153" s="184"/>
      <c r="AK153" s="184"/>
      <c r="AL153" s="184"/>
      <c r="AM153" s="184"/>
      <c r="AN153" s="184"/>
      <c r="AO153" s="184"/>
      <c r="AP153" s="184"/>
      <c r="AQ153" s="184"/>
      <c r="AR153" s="184"/>
      <c r="AS153" s="184"/>
      <c r="AT153" s="184"/>
      <c r="AU153" s="184"/>
      <c r="AV153" s="184"/>
      <c r="AW153" s="184"/>
      <c r="AX153" s="184"/>
      <c r="AY153" s="184"/>
      <c r="AZ153" s="184"/>
      <c r="BA153" s="184"/>
      <c r="BB153" s="184"/>
      <c r="BC153" s="184"/>
      <c r="BD153" s="184"/>
      <c r="BE153" s="184"/>
      <c r="BF153" s="184"/>
    </row>
    <row r="154" spans="1:58" s="185" customFormat="1" ht="12" customHeight="1">
      <c r="A154" s="291"/>
      <c r="B154" s="292"/>
      <c r="C154" s="293"/>
      <c r="D154" s="294"/>
      <c r="E154" s="295" t="s">
        <v>155</v>
      </c>
      <c r="F154" s="1043" t="s">
        <v>231</v>
      </c>
      <c r="G154" s="962"/>
      <c r="H154" s="208">
        <v>1</v>
      </c>
      <c r="I154" s="243">
        <f>IF(AND(OR(A154="x", A154="p"),NOT(OR(B154="n", A155="x", A155="p"))),H154,0)</f>
        <v>0</v>
      </c>
      <c r="J154" s="265">
        <f>IF(AND(OR(D154="m", C154="y"),NOT(D155="m"),NOT(C155="y")),H154,0)</f>
        <v>0</v>
      </c>
      <c r="K154" s="253">
        <f>IF(AND(J154&gt;0,C154="y"),H154,0)</f>
        <v>0</v>
      </c>
      <c r="L154" s="780"/>
      <c r="M154" s="784"/>
      <c r="N154" s="184"/>
      <c r="O154" s="202"/>
      <c r="P154" s="184"/>
      <c r="Q154" s="184"/>
      <c r="R154" s="184"/>
      <c r="S154" s="184"/>
      <c r="T154" s="184"/>
      <c r="U154" s="184"/>
      <c r="V154" s="184"/>
      <c r="W154" s="184"/>
      <c r="X154" s="184"/>
      <c r="Y154" s="184"/>
      <c r="Z154" s="184"/>
      <c r="AA154" s="184"/>
      <c r="AB154" s="184"/>
      <c r="AC154" s="184"/>
      <c r="AD154" s="184"/>
      <c r="AE154" s="184"/>
      <c r="AF154" s="184"/>
      <c r="AG154" s="184"/>
      <c r="AH154" s="184"/>
      <c r="AI154" s="184"/>
      <c r="AJ154" s="184"/>
      <c r="AK154" s="184"/>
      <c r="AL154" s="184"/>
      <c r="AM154" s="184"/>
      <c r="AN154" s="184"/>
      <c r="AO154" s="184"/>
      <c r="AP154" s="184"/>
      <c r="AQ154" s="184"/>
      <c r="AR154" s="184"/>
      <c r="AS154" s="184"/>
      <c r="AT154" s="184"/>
      <c r="AU154" s="184"/>
      <c r="AV154" s="184"/>
      <c r="AW154" s="184"/>
      <c r="AX154" s="184"/>
      <c r="AY154" s="184"/>
      <c r="AZ154" s="184"/>
      <c r="BA154" s="184"/>
      <c r="BB154" s="184"/>
      <c r="BC154" s="184"/>
      <c r="BD154" s="184"/>
      <c r="BE154" s="184"/>
      <c r="BF154" s="184"/>
    </row>
    <row r="155" spans="1:58" s="185" customFormat="1" ht="15" customHeight="1">
      <c r="A155" s="302"/>
      <c r="B155" s="303"/>
      <c r="C155" s="304"/>
      <c r="D155" s="305"/>
      <c r="E155" s="306" t="s">
        <v>157</v>
      </c>
      <c r="F155" s="1079" t="s">
        <v>232</v>
      </c>
      <c r="G155" s="985"/>
      <c r="H155" s="307">
        <v>2</v>
      </c>
      <c r="I155" s="308">
        <f>IF(AND(OR(A155="x", A155="p"),NOT(OR(B155="n", A154="x", A154="p"))),H155,0)</f>
        <v>0</v>
      </c>
      <c r="J155" s="309">
        <f>IF(AND(OR(D155="m", C155="y"),NOT(D154="m"),NOT(C154="y")),H155,0)</f>
        <v>0</v>
      </c>
      <c r="K155" s="253">
        <f>IF(AND(J155&gt;0,C155="y"),H155,0)</f>
        <v>0</v>
      </c>
      <c r="L155" s="846"/>
      <c r="M155" s="809"/>
      <c r="N155" s="184"/>
      <c r="O155" s="202"/>
      <c r="P155" s="184"/>
      <c r="Q155" s="184"/>
      <c r="R155" s="184"/>
      <c r="S155" s="184"/>
      <c r="T155" s="184"/>
      <c r="U155" s="184"/>
      <c r="V155" s="184"/>
      <c r="W155" s="184"/>
      <c r="X155" s="184"/>
      <c r="Y155" s="184"/>
      <c r="Z155" s="184"/>
      <c r="AA155" s="184"/>
      <c r="AB155" s="184"/>
      <c r="AC155" s="184"/>
      <c r="AD155" s="184"/>
      <c r="AE155" s="184"/>
      <c r="AF155" s="184"/>
      <c r="AG155" s="184"/>
      <c r="AH155" s="184"/>
      <c r="AI155" s="184"/>
      <c r="AJ155" s="184"/>
      <c r="AK155" s="184"/>
      <c r="AL155" s="184"/>
      <c r="AM155" s="184"/>
      <c r="AN155" s="184"/>
      <c r="AO155" s="184"/>
      <c r="AP155" s="184"/>
      <c r="AQ155" s="184"/>
      <c r="AR155" s="184"/>
      <c r="AS155" s="184"/>
      <c r="AT155" s="184"/>
      <c r="AU155" s="184"/>
      <c r="AV155" s="184"/>
      <c r="AW155" s="184"/>
      <c r="AX155" s="184"/>
      <c r="AY155" s="184"/>
      <c r="AZ155" s="184"/>
      <c r="BA155" s="184"/>
      <c r="BB155" s="184"/>
      <c r="BC155" s="184"/>
      <c r="BD155" s="184"/>
      <c r="BE155" s="184"/>
      <c r="BF155" s="184"/>
    </row>
    <row r="156" spans="1:58" s="185" customFormat="1" ht="15">
      <c r="A156" s="287"/>
      <c r="B156" s="288"/>
      <c r="C156" s="288"/>
      <c r="D156" s="289"/>
      <c r="E156" s="290">
        <v>13</v>
      </c>
      <c r="F156" s="805" t="s">
        <v>233</v>
      </c>
      <c r="G156" s="968"/>
      <c r="H156" s="271"/>
      <c r="I156" s="272"/>
      <c r="J156" s="273"/>
      <c r="K156" s="253"/>
      <c r="L156" s="1080" t="s">
        <v>88</v>
      </c>
      <c r="M156" s="783"/>
      <c r="N156" s="184"/>
      <c r="O156" s="202"/>
      <c r="P156" s="184"/>
      <c r="Q156" s="184"/>
      <c r="R156" s="184"/>
      <c r="S156" s="184"/>
      <c r="T156" s="184"/>
      <c r="U156" s="184"/>
      <c r="V156" s="184"/>
      <c r="W156" s="184"/>
      <c r="X156" s="184"/>
      <c r="Y156" s="184"/>
      <c r="Z156" s="184"/>
      <c r="AA156" s="184"/>
      <c r="AB156" s="184"/>
      <c r="AC156" s="184"/>
      <c r="AD156" s="184"/>
      <c r="AE156" s="184"/>
      <c r="AF156" s="184"/>
      <c r="AG156" s="184"/>
      <c r="AH156" s="184"/>
      <c r="AI156" s="184"/>
      <c r="AJ156" s="184"/>
      <c r="AK156" s="184"/>
      <c r="AL156" s="184"/>
      <c r="AM156" s="184"/>
      <c r="AN156" s="184"/>
      <c r="AO156" s="184"/>
      <c r="AP156" s="184"/>
      <c r="AQ156" s="184"/>
      <c r="AR156" s="184"/>
      <c r="AS156" s="184"/>
      <c r="AT156" s="184"/>
      <c r="AU156" s="184"/>
      <c r="AV156" s="184"/>
      <c r="AW156" s="184"/>
      <c r="AX156" s="184"/>
      <c r="AY156" s="184"/>
      <c r="AZ156" s="184"/>
      <c r="BA156" s="184"/>
      <c r="BB156" s="184"/>
      <c r="BC156" s="184"/>
      <c r="BD156" s="184"/>
      <c r="BE156" s="184"/>
      <c r="BF156" s="184"/>
    </row>
    <row r="157" spans="1:58" s="185" customFormat="1" ht="15" customHeight="1">
      <c r="A157" s="291"/>
      <c r="B157" s="292"/>
      <c r="C157" s="293"/>
      <c r="D157" s="294"/>
      <c r="E157" s="295" t="s">
        <v>155</v>
      </c>
      <c r="F157" s="1043" t="s">
        <v>234</v>
      </c>
      <c r="G157" s="962"/>
      <c r="H157" s="208">
        <v>1</v>
      </c>
      <c r="I157" s="243">
        <f>IF(AND(OR(A157="x", A157="p"),NOT(B157="n")),H157,0)</f>
        <v>0</v>
      </c>
      <c r="J157" s="265">
        <f>IF(AND(OR(D157="m", C157="y"),NOT(D156="m"),NOT(C156="y")),H157,0)</f>
        <v>0</v>
      </c>
      <c r="K157" s="253">
        <f>IF(AND(J157&gt;0,C157="y"),H157,0)</f>
        <v>0</v>
      </c>
      <c r="L157" s="1081"/>
      <c r="M157" s="784"/>
      <c r="N157" s="184"/>
      <c r="O157" s="837" t="s">
        <v>230</v>
      </c>
      <c r="P157" s="837"/>
      <c r="Q157" s="837"/>
      <c r="R157" s="837"/>
      <c r="S157" s="837"/>
      <c r="T157" s="837"/>
      <c r="U157" s="837"/>
      <c r="V157" s="837"/>
      <c r="W157" s="837"/>
      <c r="X157" s="837"/>
      <c r="Y157" s="837"/>
      <c r="Z157" s="837"/>
      <c r="AA157" s="837"/>
      <c r="AB157" s="837"/>
      <c r="AC157" s="837"/>
      <c r="AD157" s="184"/>
      <c r="AE157" s="184"/>
      <c r="AF157" s="184"/>
      <c r="AG157" s="184"/>
      <c r="AH157" s="184"/>
      <c r="AI157" s="184"/>
      <c r="AJ157" s="184"/>
      <c r="AK157" s="184"/>
      <c r="AL157" s="184"/>
      <c r="AM157" s="184"/>
      <c r="AN157" s="184"/>
      <c r="AO157" s="184"/>
      <c r="AP157" s="184"/>
      <c r="AQ157" s="184"/>
      <c r="AR157" s="184"/>
      <c r="AS157" s="184"/>
      <c r="AT157" s="184"/>
      <c r="AU157" s="184"/>
      <c r="AV157" s="184"/>
      <c r="AW157" s="184"/>
      <c r="AX157" s="184"/>
      <c r="AY157" s="184"/>
      <c r="AZ157" s="184"/>
      <c r="BA157" s="184"/>
      <c r="BB157" s="184"/>
      <c r="BC157" s="184"/>
      <c r="BD157" s="184"/>
      <c r="BE157" s="184"/>
      <c r="BF157" s="184"/>
    </row>
    <row r="158" spans="1:58" s="185" customFormat="1" ht="15">
      <c r="A158" s="302"/>
      <c r="B158" s="303"/>
      <c r="C158" s="304"/>
      <c r="D158" s="305"/>
      <c r="E158" s="306" t="s">
        <v>157</v>
      </c>
      <c r="F158" s="1079" t="s">
        <v>235</v>
      </c>
      <c r="G158" s="985"/>
      <c r="H158" s="307">
        <v>2</v>
      </c>
      <c r="I158" s="308">
        <f>IF(AND(OR(A158="x", A158="p"),NOT(B158="n")),H158,0)</f>
        <v>0</v>
      </c>
      <c r="J158" s="309">
        <f>IF(AND(OR(D158="m", C158="y"),NOT(D157="m"),NOT(C157="y")),H158,0)</f>
        <v>0</v>
      </c>
      <c r="K158" s="253">
        <f>IF(AND(J158&gt;0,C158="y"),H158,0)</f>
        <v>0</v>
      </c>
      <c r="L158" s="1082"/>
      <c r="M158" s="809"/>
      <c r="N158" s="184"/>
      <c r="O158" s="202"/>
      <c r="P158" s="184"/>
      <c r="Q158" s="184"/>
      <c r="R158" s="184"/>
      <c r="S158" s="184"/>
      <c r="T158" s="184"/>
      <c r="U158" s="184"/>
      <c r="V158" s="184"/>
      <c r="W158" s="184"/>
      <c r="X158" s="184"/>
      <c r="Y158" s="184"/>
      <c r="Z158" s="184"/>
      <c r="AA158" s="184"/>
      <c r="AB158" s="184"/>
      <c r="AC158" s="184"/>
      <c r="AD158" s="184"/>
      <c r="AE158" s="184"/>
      <c r="AF158" s="184"/>
      <c r="AG158" s="184"/>
      <c r="AH158" s="184"/>
      <c r="AI158" s="184"/>
      <c r="AJ158" s="184"/>
      <c r="AK158" s="184"/>
      <c r="AL158" s="184"/>
      <c r="AM158" s="184"/>
      <c r="AN158" s="184"/>
      <c r="AO158" s="184"/>
      <c r="AP158" s="184"/>
      <c r="AQ158" s="184"/>
      <c r="AR158" s="184"/>
      <c r="AS158" s="184"/>
      <c r="AT158" s="184"/>
      <c r="AU158" s="184"/>
      <c r="AV158" s="184"/>
      <c r="AW158" s="184"/>
      <c r="AX158" s="184"/>
      <c r="AY158" s="184"/>
      <c r="AZ158" s="184"/>
      <c r="BA158" s="184"/>
      <c r="BB158" s="184"/>
      <c r="BC158" s="184"/>
      <c r="BD158" s="184"/>
      <c r="BE158" s="184"/>
      <c r="BF158" s="184"/>
    </row>
    <row r="159" spans="1:58" s="185" customFormat="1" ht="30.75" customHeight="1" thickBot="1">
      <c r="A159" s="385"/>
      <c r="B159" s="386"/>
      <c r="C159" s="387"/>
      <c r="D159" s="388"/>
      <c r="E159" s="389">
        <v>14</v>
      </c>
      <c r="F159" s="793" t="s">
        <v>184</v>
      </c>
      <c r="G159" s="1073"/>
      <c r="H159" s="390" t="s">
        <v>185</v>
      </c>
      <c r="I159" s="391">
        <f>IF(AND(OR(A159="x", A159="p"),NOT(B159="n"), H159&lt;=7),H159,0)</f>
        <v>0</v>
      </c>
      <c r="J159" s="392">
        <f>IF(AND(OR(D159="m", C159="y"), H159&lt;=7),H159,0)</f>
        <v>0</v>
      </c>
      <c r="K159" s="253">
        <f>IF(AND(J159&gt;0,C159="y"),H159,0)</f>
        <v>0</v>
      </c>
      <c r="L159" s="393" t="s">
        <v>186</v>
      </c>
      <c r="M159" s="394"/>
      <c r="N159" s="184"/>
      <c r="O159" s="202"/>
      <c r="P159" s="184"/>
      <c r="Q159" s="184"/>
      <c r="R159" s="184"/>
      <c r="S159" s="184"/>
      <c r="T159" s="184"/>
      <c r="U159" s="184"/>
      <c r="V159" s="184"/>
      <c r="W159" s="184"/>
      <c r="X159" s="184"/>
      <c r="Y159" s="184"/>
      <c r="Z159" s="184"/>
      <c r="AA159" s="184"/>
      <c r="AB159" s="184"/>
      <c r="AC159" s="184"/>
      <c r="AD159" s="184"/>
      <c r="AE159" s="184"/>
      <c r="AF159" s="184"/>
      <c r="AG159" s="184"/>
      <c r="AH159" s="184"/>
      <c r="AI159" s="184"/>
      <c r="AJ159" s="184"/>
      <c r="AK159" s="184"/>
      <c r="AL159" s="184"/>
      <c r="AM159" s="184"/>
      <c r="AN159" s="184"/>
      <c r="AO159" s="184"/>
      <c r="AP159" s="184"/>
      <c r="AQ159" s="184"/>
      <c r="AR159" s="184"/>
      <c r="AS159" s="184"/>
      <c r="AT159" s="184"/>
      <c r="AU159" s="184"/>
      <c r="AV159" s="184"/>
      <c r="AW159" s="184"/>
      <c r="AX159" s="184"/>
      <c r="AY159" s="184"/>
      <c r="AZ159" s="184"/>
      <c r="BA159" s="184"/>
      <c r="BB159" s="184"/>
      <c r="BC159" s="184"/>
      <c r="BD159" s="184"/>
      <c r="BE159" s="184"/>
      <c r="BF159" s="184"/>
    </row>
    <row r="160" spans="1:58" ht="21" customHeight="1" thickTop="1" thickBot="1">
      <c r="A160" s="395"/>
      <c r="B160" s="396"/>
      <c r="C160" s="397"/>
      <c r="D160" s="398" t="s">
        <v>236</v>
      </c>
      <c r="E160" s="399"/>
      <c r="F160" s="400"/>
      <c r="G160" s="401"/>
      <c r="H160" s="402"/>
      <c r="I160" s="332">
        <f>SUM(I122:I159)</f>
        <v>0</v>
      </c>
      <c r="J160" s="333">
        <f>SUM(J122:J159)</f>
        <v>0</v>
      </c>
      <c r="K160" s="334">
        <f>SUM(K122:K159)</f>
        <v>0</v>
      </c>
      <c r="L160" s="403"/>
      <c r="M160" s="404"/>
      <c r="N160" s="184"/>
    </row>
    <row r="161" spans="1:58" ht="57" customHeight="1" thickTop="1" thickBot="1">
      <c r="A161" s="1074" t="s">
        <v>40</v>
      </c>
      <c r="B161" s="1074"/>
      <c r="C161" s="1074"/>
      <c r="D161" s="1074"/>
      <c r="E161" s="1074"/>
      <c r="F161" s="1074"/>
      <c r="G161" s="1074"/>
      <c r="H161" s="1074"/>
      <c r="I161" s="1074"/>
      <c r="J161" s="1074"/>
      <c r="K161" s="1074"/>
      <c r="L161" s="1074"/>
      <c r="M161" s="1074"/>
    </row>
    <row r="162" spans="1:58" ht="18.75" customHeight="1" thickBot="1">
      <c r="A162" s="817" t="s">
        <v>104</v>
      </c>
      <c r="B162" s="818"/>
      <c r="C162" s="818"/>
      <c r="D162" s="818"/>
      <c r="E162" s="818"/>
      <c r="F162" s="818"/>
      <c r="G162" s="818"/>
      <c r="H162" s="818"/>
      <c r="I162" s="818"/>
      <c r="J162" s="818"/>
      <c r="K162" s="818"/>
      <c r="L162" s="818"/>
      <c r="M162" s="819"/>
    </row>
    <row r="163" spans="1:58" ht="15" customHeight="1">
      <c r="A163" s="179"/>
      <c r="B163" s="180"/>
      <c r="C163" s="181"/>
      <c r="D163" s="182"/>
      <c r="E163" s="405"/>
      <c r="F163" s="406"/>
      <c r="G163" s="1075" t="s">
        <v>237</v>
      </c>
      <c r="H163" s="1076"/>
      <c r="I163" s="826" t="s">
        <v>107</v>
      </c>
      <c r="J163" s="827"/>
      <c r="K163" s="183"/>
      <c r="L163" s="828" t="s">
        <v>108</v>
      </c>
      <c r="M163" s="830" t="s">
        <v>238</v>
      </c>
    </row>
    <row r="164" spans="1:58" ht="14.25" customHeight="1" thickBot="1">
      <c r="A164" s="186" t="s">
        <v>110</v>
      </c>
      <c r="B164" s="187" t="s">
        <v>111</v>
      </c>
      <c r="C164" s="188" t="s">
        <v>112</v>
      </c>
      <c r="D164" s="189" t="s">
        <v>113</v>
      </c>
      <c r="E164" s="407"/>
      <c r="F164" s="408"/>
      <c r="G164" s="1077"/>
      <c r="H164" s="1078"/>
      <c r="I164" s="339" t="s">
        <v>114</v>
      </c>
      <c r="J164" s="340" t="s">
        <v>115</v>
      </c>
      <c r="K164" s="192"/>
      <c r="L164" s="829"/>
      <c r="M164" s="831"/>
    </row>
    <row r="165" spans="1:58" s="185" customFormat="1" ht="42" customHeight="1" thickBot="1">
      <c r="A165" s="1064"/>
      <c r="B165" s="1066"/>
      <c r="C165" s="919"/>
      <c r="D165" s="920"/>
      <c r="E165" s="379">
        <v>1</v>
      </c>
      <c r="F165" s="805" t="s">
        <v>239</v>
      </c>
      <c r="G165" s="1070"/>
      <c r="H165" s="1071" t="s">
        <v>240</v>
      </c>
      <c r="I165" s="867">
        <f>IF(AND(A165="p",NOT(B165="n"),NOT(F166=""),F166&lt;77),MIN(38,ROUNDDOWN(((78-F166)/2),0)),0)</f>
        <v>0</v>
      </c>
      <c r="J165" s="933">
        <f>IF(AND(OR(C165="y",D165="m"),NOT(F166=""),F166&lt;77),MIN(38,ROUNDDOWN(((78-F166)/2),0)),0)</f>
        <v>0</v>
      </c>
      <c r="K165" s="871">
        <f>IF(AND(OR(C165="y"),NOT(F166=""),F166&lt;77),MIN(38,ROUNDDOWN(((78-F166)/2),0)),0)</f>
        <v>0</v>
      </c>
      <c r="L165" s="381" t="s">
        <v>241</v>
      </c>
      <c r="M165" s="912"/>
      <c r="N165" s="137"/>
      <c r="O165" s="837" t="s">
        <v>242</v>
      </c>
      <c r="P165" s="837"/>
      <c r="Q165" s="837"/>
      <c r="R165" s="837"/>
      <c r="S165" s="184"/>
      <c r="T165" s="184"/>
      <c r="U165" s="184"/>
      <c r="V165" s="184"/>
      <c r="W165" s="184"/>
      <c r="X165" s="184"/>
      <c r="Y165" s="184"/>
      <c r="Z165" s="184"/>
      <c r="AA165" s="184"/>
      <c r="AB165" s="184"/>
      <c r="AC165" s="184"/>
      <c r="AD165" s="184"/>
      <c r="AE165" s="184"/>
      <c r="AF165" s="184"/>
      <c r="AG165" s="184"/>
      <c r="AH165" s="184"/>
      <c r="AI165" s="184"/>
      <c r="AJ165" s="184"/>
      <c r="AK165" s="184"/>
      <c r="AL165" s="184"/>
      <c r="AM165" s="184"/>
      <c r="AN165" s="184"/>
      <c r="AO165" s="184"/>
      <c r="AP165" s="184"/>
      <c r="AQ165" s="184"/>
      <c r="AR165" s="184"/>
      <c r="AS165" s="184"/>
      <c r="AT165" s="184"/>
      <c r="AU165" s="184"/>
      <c r="AV165" s="184"/>
      <c r="AW165" s="184"/>
      <c r="AX165" s="184"/>
      <c r="AY165" s="184"/>
      <c r="AZ165" s="184"/>
      <c r="BA165" s="184"/>
      <c r="BB165" s="184"/>
      <c r="BC165" s="184"/>
      <c r="BD165" s="184"/>
      <c r="BE165" s="184"/>
      <c r="BF165" s="184"/>
    </row>
    <row r="166" spans="1:58" s="185" customFormat="1" ht="15" thickBot="1">
      <c r="A166" s="1065"/>
      <c r="B166" s="1067"/>
      <c r="C166" s="1068"/>
      <c r="D166" s="1069"/>
      <c r="E166" s="382"/>
      <c r="F166" s="235">
        <v>100</v>
      </c>
      <c r="G166" s="409" t="s">
        <v>243</v>
      </c>
      <c r="H166" s="1072"/>
      <c r="I166" s="868"/>
      <c r="J166" s="961"/>
      <c r="K166" s="872"/>
      <c r="L166" s="285"/>
      <c r="M166" s="809"/>
      <c r="N166" s="184"/>
      <c r="O166" s="202"/>
      <c r="P166" s="184"/>
      <c r="Q166" s="184"/>
      <c r="R166" s="184"/>
      <c r="S166" s="184"/>
      <c r="T166" s="184"/>
      <c r="U166" s="184"/>
      <c r="V166" s="184"/>
      <c r="W166" s="184"/>
      <c r="X166" s="184"/>
      <c r="Y166" s="184"/>
      <c r="Z166" s="184"/>
      <c r="AA166" s="184"/>
      <c r="AB166" s="184"/>
      <c r="AC166" s="184"/>
      <c r="AD166" s="184"/>
      <c r="AE166" s="184"/>
      <c r="AF166" s="184"/>
      <c r="AG166" s="184"/>
      <c r="AH166" s="184"/>
      <c r="AI166" s="184"/>
      <c r="AJ166" s="184"/>
      <c r="AK166" s="184"/>
      <c r="AL166" s="184"/>
      <c r="AM166" s="184"/>
      <c r="AN166" s="184"/>
      <c r="AO166" s="184"/>
      <c r="AP166" s="184"/>
      <c r="AQ166" s="184"/>
      <c r="AR166" s="184"/>
      <c r="AS166" s="184"/>
      <c r="AT166" s="184"/>
      <c r="AU166" s="184"/>
      <c r="AV166" s="184"/>
      <c r="AW166" s="184"/>
      <c r="AX166" s="184"/>
      <c r="AY166" s="184"/>
      <c r="AZ166" s="184"/>
      <c r="BA166" s="184"/>
      <c r="BB166" s="184"/>
      <c r="BC166" s="184"/>
      <c r="BD166" s="184"/>
      <c r="BE166" s="184"/>
      <c r="BF166" s="184"/>
    </row>
    <row r="167" spans="1:58" s="137" customFormat="1" ht="36">
      <c r="A167" s="410"/>
      <c r="B167" s="411"/>
      <c r="C167" s="412"/>
      <c r="D167" s="413"/>
      <c r="E167" s="414">
        <v>2</v>
      </c>
      <c r="F167" s="1054" t="s">
        <v>244</v>
      </c>
      <c r="G167" s="1063"/>
      <c r="H167" s="415">
        <v>4</v>
      </c>
      <c r="I167" s="416">
        <f>IF(AND(OR(A167="x", A167="p"),NOT(B167="n")),H167,0)</f>
        <v>0</v>
      </c>
      <c r="J167" s="220">
        <f>IF(OR(D167="m", C167="y"),H167,0)</f>
        <v>0</v>
      </c>
      <c r="K167" s="253">
        <f>IF(AND(J167&gt;0,C167="y"),H167,0)</f>
        <v>0</v>
      </c>
      <c r="L167" s="254" t="s">
        <v>245</v>
      </c>
      <c r="M167" s="158"/>
      <c r="N167" s="184"/>
      <c r="O167" s="990" t="s">
        <v>246</v>
      </c>
      <c r="P167" s="990"/>
      <c r="Q167" s="990"/>
      <c r="R167" s="990"/>
    </row>
    <row r="168" spans="1:58" s="185" customFormat="1" ht="25.5" customHeight="1">
      <c r="A168" s="287"/>
      <c r="B168" s="288"/>
      <c r="C168" s="288"/>
      <c r="D168" s="289"/>
      <c r="E168" s="290">
        <v>3</v>
      </c>
      <c r="F168" s="805" t="s">
        <v>247</v>
      </c>
      <c r="G168" s="968"/>
      <c r="H168" s="271"/>
      <c r="I168" s="272"/>
      <c r="J168" s="273"/>
      <c r="K168" s="253"/>
      <c r="L168" s="779" t="s">
        <v>88</v>
      </c>
      <c r="M168" s="1026"/>
      <c r="N168" s="137"/>
      <c r="O168" s="202"/>
      <c r="P168" s="417"/>
      <c r="Q168" s="418"/>
      <c r="R168" s="184"/>
      <c r="S168" s="184"/>
      <c r="T168" s="184"/>
      <c r="U168" s="184"/>
      <c r="V168" s="184"/>
      <c r="W168" s="184"/>
      <c r="X168" s="184"/>
      <c r="Y168" s="184"/>
      <c r="Z168" s="184"/>
      <c r="AA168" s="184"/>
      <c r="AB168" s="184"/>
      <c r="AC168" s="184"/>
      <c r="AD168" s="184"/>
      <c r="AE168" s="184"/>
      <c r="AF168" s="184"/>
      <c r="AG168" s="184"/>
      <c r="AH168" s="184"/>
      <c r="AI168" s="184"/>
      <c r="AJ168" s="184"/>
      <c r="AK168" s="184"/>
      <c r="AL168" s="184"/>
      <c r="AM168" s="184"/>
      <c r="AN168" s="184"/>
      <c r="AO168" s="184"/>
      <c r="AP168" s="184"/>
      <c r="AQ168" s="184"/>
      <c r="AR168" s="184"/>
      <c r="AS168" s="184"/>
      <c r="AT168" s="184"/>
      <c r="AU168" s="184"/>
      <c r="AV168" s="184"/>
      <c r="AW168" s="184"/>
      <c r="AX168" s="184"/>
      <c r="AY168" s="184"/>
      <c r="AZ168" s="184"/>
      <c r="BA168" s="184"/>
      <c r="BB168" s="184"/>
      <c r="BC168" s="184"/>
      <c r="BD168" s="184"/>
      <c r="BE168" s="184"/>
      <c r="BF168" s="184"/>
    </row>
    <row r="169" spans="1:58" s="185" customFormat="1" ht="15" customHeight="1">
      <c r="A169" s="291"/>
      <c r="B169" s="292"/>
      <c r="C169" s="293"/>
      <c r="D169" s="294"/>
      <c r="E169" s="295" t="s">
        <v>155</v>
      </c>
      <c r="F169" s="1043" t="s">
        <v>248</v>
      </c>
      <c r="G169" s="962"/>
      <c r="H169" s="296">
        <v>3</v>
      </c>
      <c r="I169" s="243">
        <f>IF(AND(OR(A169="x", A169="p"),NOT(OR(B169="n", A170="x", A170="p", A171="x", A171="p"))),H169,0)</f>
        <v>0</v>
      </c>
      <c r="J169" s="265">
        <f>IF(AND(OR(D169="m", C169="y"),NOT(D170="m"),NOT(C170="y"),NOT(D171="m"),NOT(C171="y")),H169,0)</f>
        <v>0</v>
      </c>
      <c r="K169" s="253">
        <f>IF(AND(J169&gt;0,C169="y"),H169,0)</f>
        <v>0</v>
      </c>
      <c r="L169" s="780"/>
      <c r="M169" s="1010"/>
      <c r="N169" s="184"/>
      <c r="O169" s="990" t="s">
        <v>71</v>
      </c>
      <c r="P169" s="990"/>
      <c r="Q169" s="990"/>
      <c r="R169" s="990"/>
      <c r="S169" s="184"/>
      <c r="T169" s="184"/>
      <c r="U169" s="184"/>
      <c r="V169" s="184"/>
      <c r="W169" s="184"/>
      <c r="X169" s="184"/>
      <c r="Y169" s="184"/>
      <c r="Z169" s="184"/>
      <c r="AA169" s="184"/>
      <c r="AB169" s="184"/>
      <c r="AC169" s="184"/>
      <c r="AD169" s="184"/>
      <c r="AE169" s="184"/>
      <c r="AF169" s="184"/>
      <c r="AG169" s="184"/>
      <c r="AH169" s="184"/>
      <c r="AI169" s="184"/>
      <c r="AJ169" s="184"/>
      <c r="AK169" s="184"/>
      <c r="AL169" s="184"/>
      <c r="AM169" s="184"/>
      <c r="AN169" s="184"/>
      <c r="AO169" s="184"/>
      <c r="AP169" s="184"/>
      <c r="AQ169" s="184"/>
      <c r="AR169" s="184"/>
      <c r="AS169" s="184"/>
      <c r="AT169" s="184"/>
      <c r="AU169" s="184"/>
      <c r="AV169" s="184"/>
      <c r="AW169" s="184"/>
      <c r="AX169" s="184"/>
      <c r="AY169" s="184"/>
      <c r="AZ169" s="184"/>
      <c r="BA169" s="184"/>
      <c r="BB169" s="184"/>
      <c r="BC169" s="184"/>
      <c r="BD169" s="184"/>
      <c r="BE169" s="184"/>
      <c r="BF169" s="184"/>
    </row>
    <row r="170" spans="1:58" s="185" customFormat="1" ht="15" customHeight="1">
      <c r="A170" s="203"/>
      <c r="B170" s="204"/>
      <c r="C170" s="205"/>
      <c r="D170" s="206"/>
      <c r="E170" s="295" t="s">
        <v>157</v>
      </c>
      <c r="F170" s="1043" t="s">
        <v>249</v>
      </c>
      <c r="G170" s="962"/>
      <c r="H170" s="208">
        <v>4</v>
      </c>
      <c r="I170" s="300">
        <f>IF(AND(OR(A170="x", A170="p"),NOT(OR(B170="n", A169="x", A169="p", A171="x", A171="p"))),H170,0)</f>
        <v>0</v>
      </c>
      <c r="J170" s="301">
        <f>IF(AND(OR(D170="m", C170="y"),NOT(D171="m"),NOT(C171="y"),NOT(D169="m"),NOT(C169="y")),H170,0)</f>
        <v>0</v>
      </c>
      <c r="K170" s="253">
        <f>IF(AND(J170&gt;0,C170="y"),H170,0)</f>
        <v>0</v>
      </c>
      <c r="L170" s="780"/>
      <c r="M170" s="1010"/>
      <c r="N170" s="184"/>
      <c r="O170" s="202"/>
      <c r="P170" s="184"/>
      <c r="Q170" s="184"/>
      <c r="R170" s="184"/>
      <c r="S170" s="184"/>
      <c r="T170" s="184"/>
      <c r="U170" s="184"/>
      <c r="V170" s="184"/>
      <c r="W170" s="184"/>
      <c r="X170" s="184"/>
      <c r="Y170" s="184"/>
      <c r="Z170" s="184"/>
      <c r="AA170" s="184"/>
      <c r="AB170" s="184"/>
      <c r="AC170" s="184"/>
      <c r="AD170" s="184"/>
      <c r="AE170" s="184"/>
      <c r="AF170" s="184"/>
      <c r="AG170" s="184"/>
      <c r="AH170" s="184"/>
      <c r="AI170" s="184"/>
      <c r="AJ170" s="184"/>
      <c r="AK170" s="184"/>
      <c r="AL170" s="184"/>
      <c r="AM170" s="184"/>
      <c r="AN170" s="184"/>
      <c r="AO170" s="184"/>
      <c r="AP170" s="184"/>
      <c r="AQ170" s="184"/>
      <c r="AR170" s="184"/>
      <c r="AS170" s="184"/>
      <c r="AT170" s="184"/>
      <c r="AU170" s="184"/>
      <c r="AV170" s="184"/>
      <c r="AW170" s="184"/>
      <c r="AX170" s="184"/>
      <c r="AY170" s="184"/>
      <c r="AZ170" s="184"/>
      <c r="BA170" s="184"/>
      <c r="BB170" s="184"/>
      <c r="BC170" s="184"/>
      <c r="BD170" s="184"/>
      <c r="BE170" s="184"/>
      <c r="BF170" s="184"/>
    </row>
    <row r="171" spans="1:58" s="185" customFormat="1" ht="15.75" thickBot="1">
      <c r="A171" s="302"/>
      <c r="B171" s="303"/>
      <c r="C171" s="304"/>
      <c r="D171" s="305"/>
      <c r="E171" s="419" t="s">
        <v>160</v>
      </c>
      <c r="F171" s="1060" t="s">
        <v>250</v>
      </c>
      <c r="G171" s="1061"/>
      <c r="H171" s="307">
        <v>5</v>
      </c>
      <c r="I171" s="230">
        <f>IF(AND(OR(A171="x", A171="p"),NOT(OR(B171="n", A169="x", A169="p", A170="x", A170="p"))),H171,0)</f>
        <v>0</v>
      </c>
      <c r="J171" s="315">
        <f>IF(AND(OR(D171="m", C171="y"),NOT(D169="m"),NOT(C169="y"),NOT(D170="m"),NOT(C170="y")),H171,0)</f>
        <v>0</v>
      </c>
      <c r="K171" s="253">
        <f>IF(AND(J171&gt;0,C171="y"),H171,0)</f>
        <v>0</v>
      </c>
      <c r="L171" s="846"/>
      <c r="M171" s="1011"/>
      <c r="N171" s="184"/>
      <c r="O171" s="202"/>
      <c r="P171" s="184"/>
      <c r="Q171" s="184"/>
      <c r="R171" s="184"/>
      <c r="S171" s="184"/>
      <c r="T171" s="184"/>
      <c r="U171" s="184"/>
      <c r="V171" s="184"/>
      <c r="W171" s="184"/>
      <c r="X171" s="184"/>
      <c r="Y171" s="184"/>
      <c r="Z171" s="184"/>
      <c r="AA171" s="184"/>
      <c r="AB171" s="184"/>
      <c r="AC171" s="184"/>
      <c r="AD171" s="184"/>
      <c r="AE171" s="184"/>
      <c r="AF171" s="184"/>
      <c r="AG171" s="184"/>
      <c r="AH171" s="184"/>
      <c r="AI171" s="184"/>
      <c r="AJ171" s="184"/>
      <c r="AK171" s="184"/>
      <c r="AL171" s="184"/>
      <c r="AM171" s="184"/>
      <c r="AN171" s="184"/>
      <c r="AO171" s="184"/>
      <c r="AP171" s="184"/>
      <c r="AQ171" s="184"/>
      <c r="AR171" s="184"/>
      <c r="AS171" s="184"/>
      <c r="AT171" s="184"/>
      <c r="AU171" s="184"/>
      <c r="AV171" s="184"/>
      <c r="AW171" s="184"/>
      <c r="AX171" s="184"/>
      <c r="AY171" s="184"/>
      <c r="AZ171" s="184"/>
      <c r="BA171" s="184"/>
      <c r="BB171" s="184"/>
      <c r="BC171" s="184"/>
      <c r="BD171" s="184"/>
      <c r="BE171" s="184"/>
      <c r="BF171" s="184"/>
    </row>
    <row r="172" spans="1:58" s="137" customFormat="1" ht="15" customHeight="1" thickBot="1">
      <c r="A172" s="420"/>
      <c r="B172" s="421"/>
      <c r="C172" s="421"/>
      <c r="D172" s="1062" t="s">
        <v>698</v>
      </c>
      <c r="E172" s="1062"/>
      <c r="F172" s="1062"/>
      <c r="G172" s="1062"/>
      <c r="H172" s="1062"/>
      <c r="I172" s="1062"/>
      <c r="J172" s="1062"/>
      <c r="K172" s="1062"/>
      <c r="L172" s="1062"/>
      <c r="M172" s="284"/>
      <c r="N172" s="184"/>
    </row>
    <row r="173" spans="1:58" s="185" customFormat="1" ht="30.75" customHeight="1">
      <c r="A173" s="142"/>
      <c r="B173" s="730"/>
      <c r="C173" s="730"/>
      <c r="D173" s="731"/>
      <c r="E173" s="1057" t="s">
        <v>251</v>
      </c>
      <c r="F173" s="1058"/>
      <c r="G173" s="1059"/>
      <c r="H173" s="751"/>
      <c r="I173" s="752"/>
      <c r="J173" s="753"/>
      <c r="K173" s="754"/>
      <c r="L173" s="755"/>
      <c r="M173" s="756"/>
      <c r="N173" s="137"/>
      <c r="O173" s="202"/>
      <c r="P173" s="184"/>
      <c r="Q173" s="184"/>
      <c r="R173" s="184"/>
      <c r="S173" s="184"/>
      <c r="T173" s="184"/>
      <c r="U173" s="184"/>
      <c r="V173" s="184"/>
      <c r="W173" s="184"/>
      <c r="X173" s="184"/>
      <c r="Y173" s="184"/>
      <c r="Z173" s="184"/>
      <c r="AA173" s="184"/>
      <c r="AB173" s="184"/>
      <c r="AC173" s="184"/>
      <c r="AD173" s="184"/>
      <c r="AE173" s="184"/>
      <c r="AF173" s="184"/>
      <c r="AG173" s="184"/>
      <c r="AH173" s="184"/>
      <c r="AI173" s="184"/>
      <c r="AJ173" s="184"/>
      <c r="AK173" s="184"/>
      <c r="AL173" s="184"/>
      <c r="AM173" s="184"/>
      <c r="AN173" s="184"/>
      <c r="AO173" s="184"/>
      <c r="AP173" s="184"/>
      <c r="AQ173" s="184"/>
      <c r="AR173" s="184"/>
      <c r="AS173" s="184"/>
      <c r="AT173" s="184"/>
      <c r="AU173" s="184"/>
      <c r="AV173" s="184"/>
      <c r="AW173" s="184"/>
      <c r="AX173" s="184"/>
      <c r="AY173" s="184"/>
      <c r="AZ173" s="184"/>
      <c r="BA173" s="184"/>
      <c r="BB173" s="184"/>
      <c r="BC173" s="184"/>
      <c r="BD173" s="184"/>
      <c r="BE173" s="184"/>
      <c r="BF173" s="184"/>
    </row>
    <row r="174" spans="1:58" s="185" customFormat="1" ht="15">
      <c r="A174" s="287"/>
      <c r="B174" s="288"/>
      <c r="C174" s="288"/>
      <c r="D174" s="289"/>
      <c r="E174" s="379">
        <v>4</v>
      </c>
      <c r="F174" s="1049" t="s">
        <v>252</v>
      </c>
      <c r="G174" s="1050"/>
      <c r="H174" s="208"/>
      <c r="I174" s="243"/>
      <c r="J174" s="265">
        <f>IF(AND(OR(D174="m", C174="y"),NOT(D175="m"),NOT(C175="y"),NOT(D176="m"),NOT(C176="y")),H174,0)</f>
        <v>0</v>
      </c>
      <c r="K174" s="232"/>
      <c r="L174" s="1029" t="s">
        <v>91</v>
      </c>
      <c r="M174" s="907"/>
      <c r="N174" s="184"/>
      <c r="O174" s="837" t="s">
        <v>253</v>
      </c>
      <c r="P174" s="837"/>
      <c r="Q174" s="837"/>
      <c r="R174" s="837"/>
      <c r="S174" s="184"/>
      <c r="T174" s="184"/>
      <c r="U174" s="184"/>
      <c r="V174" s="184"/>
      <c r="W174" s="184"/>
      <c r="X174" s="184"/>
      <c r="Y174" s="184"/>
      <c r="Z174" s="184"/>
      <c r="AA174" s="184"/>
      <c r="AB174" s="184"/>
      <c r="AC174" s="184"/>
      <c r="AD174" s="184"/>
      <c r="AE174" s="184"/>
      <c r="AF174" s="184"/>
      <c r="AG174" s="184"/>
      <c r="AH174" s="184"/>
      <c r="AI174" s="184"/>
      <c r="AJ174" s="184"/>
      <c r="AK174" s="184"/>
      <c r="AL174" s="184"/>
      <c r="AM174" s="184"/>
      <c r="AN174" s="184"/>
      <c r="AO174" s="184"/>
      <c r="AP174" s="184"/>
      <c r="AQ174" s="184"/>
      <c r="AR174" s="184"/>
      <c r="AS174" s="184"/>
      <c r="AT174" s="184"/>
      <c r="AU174" s="184"/>
      <c r="AV174" s="184"/>
      <c r="AW174" s="184"/>
      <c r="AX174" s="184"/>
      <c r="AY174" s="184"/>
      <c r="AZ174" s="184"/>
      <c r="BA174" s="184"/>
      <c r="BB174" s="184"/>
      <c r="BC174" s="184"/>
      <c r="BD174" s="184"/>
      <c r="BE174" s="184"/>
      <c r="BF174" s="184"/>
    </row>
    <row r="175" spans="1:58" s="185" customFormat="1" ht="15">
      <c r="A175" s="353"/>
      <c r="B175" s="354"/>
      <c r="C175" s="355"/>
      <c r="D175" s="356"/>
      <c r="E175" s="439" t="s">
        <v>155</v>
      </c>
      <c r="F175" s="882" t="s">
        <v>254</v>
      </c>
      <c r="G175" s="1045"/>
      <c r="H175" s="208">
        <v>1</v>
      </c>
      <c r="I175" s="243">
        <f>IF(AND(OR(A175="x", A175="p"),NOT(OR(B175="n", A176="x", A176="p"))),H175,0)</f>
        <v>0</v>
      </c>
      <c r="J175" s="265">
        <f>IF(AND(OR(D175="m", C175="y"),NOT(D176="m"),NOT(C176="y")),H175,0)</f>
        <v>0</v>
      </c>
      <c r="K175" s="440">
        <f>IF(AND(J175&gt;0,C175="y"),H175,0)</f>
        <v>0</v>
      </c>
      <c r="L175" s="781"/>
      <c r="M175" s="838"/>
      <c r="N175" s="184"/>
      <c r="O175" s="837" t="s">
        <v>255</v>
      </c>
      <c r="P175" s="837"/>
      <c r="Q175" s="837"/>
      <c r="R175" s="837"/>
      <c r="S175" s="184"/>
      <c r="T175" s="184"/>
      <c r="U175" s="184"/>
      <c r="V175" s="184"/>
      <c r="W175" s="184"/>
      <c r="X175" s="184"/>
      <c r="Y175" s="184"/>
      <c r="Z175" s="184"/>
      <c r="AA175" s="184"/>
      <c r="AB175" s="184"/>
      <c r="AC175" s="184"/>
      <c r="AD175" s="184"/>
      <c r="AE175" s="184"/>
      <c r="AF175" s="184"/>
      <c r="AG175" s="184"/>
      <c r="AH175" s="184"/>
      <c r="AI175" s="184"/>
      <c r="AJ175" s="184"/>
      <c r="AK175" s="184"/>
      <c r="AL175" s="184"/>
      <c r="AM175" s="184"/>
      <c r="AN175" s="184"/>
      <c r="AO175" s="184"/>
      <c r="AP175" s="184"/>
      <c r="AQ175" s="184"/>
      <c r="AR175" s="184"/>
      <c r="AS175" s="184"/>
      <c r="AT175" s="184"/>
      <c r="AU175" s="184"/>
      <c r="AV175" s="184"/>
      <c r="AW175" s="184"/>
      <c r="AX175" s="184"/>
      <c r="AY175" s="184"/>
      <c r="AZ175" s="184"/>
      <c r="BA175" s="184"/>
      <c r="BB175" s="184"/>
      <c r="BC175" s="184"/>
      <c r="BD175" s="184"/>
      <c r="BE175" s="184"/>
      <c r="BF175" s="184"/>
    </row>
    <row r="176" spans="1:58" s="185" customFormat="1" ht="15" customHeight="1">
      <c r="A176" s="302"/>
      <c r="B176" s="303"/>
      <c r="C176" s="304"/>
      <c r="D176" s="305"/>
      <c r="E176" s="441" t="s">
        <v>157</v>
      </c>
      <c r="F176" s="882" t="s">
        <v>256</v>
      </c>
      <c r="G176" s="1045"/>
      <c r="H176" s="242">
        <v>2</v>
      </c>
      <c r="I176" s="308">
        <f>IF(AND(OR(A176="x", A176="p"),NOT(OR(B176="n", A175="x", A175="p"))),H176,0)</f>
        <v>0</v>
      </c>
      <c r="J176" s="309">
        <f>IF(AND(OR(D176="m", C176="y"),NOT(D175="m"),NOT(C175="y")),H176,0)</f>
        <v>0</v>
      </c>
      <c r="K176" s="440">
        <f>IF(AND(J176&gt;0,C176="y"),H176,0)</f>
        <v>0</v>
      </c>
      <c r="L176" s="781"/>
      <c r="M176" s="838"/>
      <c r="N176" s="184"/>
      <c r="O176" s="837" t="s">
        <v>257</v>
      </c>
      <c r="P176" s="837"/>
      <c r="Q176" s="837"/>
      <c r="R176" s="837"/>
      <c r="S176" s="184"/>
      <c r="T176" s="184"/>
      <c r="U176" s="184"/>
      <c r="V176" s="184"/>
      <c r="W176" s="184"/>
      <c r="X176" s="184"/>
      <c r="Y176" s="184"/>
      <c r="Z176" s="184"/>
      <c r="AA176" s="184"/>
      <c r="AB176" s="184"/>
      <c r="AC176" s="184"/>
      <c r="AD176" s="184"/>
      <c r="AE176" s="184"/>
      <c r="AF176" s="184"/>
      <c r="AG176" s="184"/>
      <c r="AH176" s="184"/>
      <c r="AI176" s="184"/>
      <c r="AJ176" s="184"/>
      <c r="AK176" s="184"/>
      <c r="AL176" s="184"/>
      <c r="AM176" s="184"/>
      <c r="AN176" s="184"/>
      <c r="AO176" s="184"/>
      <c r="AP176" s="184"/>
      <c r="AQ176" s="184"/>
      <c r="AR176" s="184"/>
      <c r="AS176" s="184"/>
      <c r="AT176" s="184"/>
      <c r="AU176" s="184"/>
      <c r="AV176" s="184"/>
      <c r="AW176" s="184"/>
      <c r="AX176" s="184"/>
      <c r="AY176" s="184"/>
      <c r="AZ176" s="184"/>
      <c r="BA176" s="184"/>
      <c r="BB176" s="184"/>
      <c r="BC176" s="184"/>
      <c r="BD176" s="184"/>
      <c r="BE176" s="184"/>
      <c r="BF176" s="184"/>
    </row>
    <row r="177" spans="1:58" s="185" customFormat="1" ht="15">
      <c r="A177" s="214"/>
      <c r="B177" s="215"/>
      <c r="C177" s="216"/>
      <c r="D177" s="217"/>
      <c r="E177" s="218">
        <v>5</v>
      </c>
      <c r="F177" s="877" t="s">
        <v>258</v>
      </c>
      <c r="G177" s="1042"/>
      <c r="H177" s="219">
        <v>1</v>
      </c>
      <c r="I177" s="416">
        <f>IF(AND(OR(A177="x", A177="p"),NOT(B177="n")),H177,0)</f>
        <v>0</v>
      </c>
      <c r="J177" s="220">
        <f>IF(OR(D177="m", C177="y"),H177,0)</f>
        <v>0</v>
      </c>
      <c r="K177" s="221">
        <f>IF(AND(J177&gt;0,C177="y"),H177,0)</f>
        <v>0</v>
      </c>
      <c r="L177" s="442" t="s">
        <v>91</v>
      </c>
      <c r="M177" s="160"/>
      <c r="N177" s="184"/>
      <c r="O177" s="202"/>
      <c r="P177" s="184"/>
      <c r="Q177" s="184"/>
      <c r="R177" s="184"/>
      <c r="S177" s="184"/>
      <c r="T177" s="184"/>
      <c r="U177" s="184"/>
      <c r="V177" s="184"/>
      <c r="W177" s="184"/>
      <c r="X177" s="184"/>
      <c r="Y177" s="184"/>
      <c r="Z177" s="184"/>
      <c r="AA177" s="184"/>
      <c r="AB177" s="184"/>
      <c r="AC177" s="184"/>
      <c r="AD177" s="184"/>
      <c r="AE177" s="184"/>
      <c r="AF177" s="184"/>
      <c r="AG177" s="184"/>
      <c r="AH177" s="184"/>
      <c r="AI177" s="184"/>
      <c r="AJ177" s="184"/>
      <c r="AK177" s="184"/>
      <c r="AL177" s="184"/>
      <c r="AM177" s="184"/>
      <c r="AN177" s="184"/>
      <c r="AO177" s="184"/>
      <c r="AP177" s="184"/>
      <c r="AQ177" s="184"/>
      <c r="AR177" s="184"/>
      <c r="AS177" s="184"/>
      <c r="AT177" s="184"/>
      <c r="AU177" s="184"/>
      <c r="AV177" s="184"/>
      <c r="AW177" s="184"/>
      <c r="AX177" s="184"/>
      <c r="AY177" s="184"/>
      <c r="AZ177" s="184"/>
      <c r="BA177" s="184"/>
      <c r="BB177" s="184"/>
      <c r="BC177" s="184"/>
      <c r="BD177" s="184"/>
      <c r="BE177" s="184"/>
      <c r="BF177" s="184"/>
    </row>
    <row r="178" spans="1:58" s="185" customFormat="1" ht="15" customHeight="1">
      <c r="A178" s="224"/>
      <c r="B178" s="225"/>
      <c r="C178" s="226"/>
      <c r="D178" s="227"/>
      <c r="E178" s="228">
        <v>6</v>
      </c>
      <c r="F178" s="1054" t="s">
        <v>259</v>
      </c>
      <c r="G178" s="1055"/>
      <c r="H178" s="229">
        <v>1</v>
      </c>
      <c r="I178" s="416">
        <f>IF(AND(OR(A178="x", A178="p"),NOT(B178="n")),H178,0)</f>
        <v>0</v>
      </c>
      <c r="J178" s="220">
        <f>IF(OR(D178="m", C178="y"),H178,0)</f>
        <v>0</v>
      </c>
      <c r="K178" s="232">
        <f>IF(AND(J178&gt;0,C178="y"),H178,0)</f>
        <v>0</v>
      </c>
      <c r="L178" s="443" t="s">
        <v>88</v>
      </c>
      <c r="M178" s="444"/>
      <c r="N178" s="184"/>
      <c r="O178" s="202"/>
      <c r="P178" s="184"/>
      <c r="Q178" s="184"/>
      <c r="R178" s="184"/>
      <c r="S178" s="184"/>
      <c r="T178" s="184"/>
      <c r="U178" s="184"/>
      <c r="V178" s="184"/>
      <c r="W178" s="184"/>
      <c r="X178" s="184"/>
      <c r="Y178" s="184"/>
      <c r="Z178" s="184"/>
      <c r="AA178" s="184"/>
      <c r="AB178" s="184"/>
      <c r="AC178" s="184"/>
      <c r="AD178" s="184"/>
      <c r="AE178" s="184"/>
      <c r="AF178" s="184"/>
      <c r="AG178" s="184"/>
      <c r="AH178" s="184"/>
      <c r="AI178" s="184"/>
      <c r="AJ178" s="184"/>
      <c r="AK178" s="184"/>
      <c r="AL178" s="184"/>
      <c r="AM178" s="184"/>
      <c r="AN178" s="184"/>
      <c r="AO178" s="184"/>
      <c r="AP178" s="184"/>
      <c r="AQ178" s="184"/>
      <c r="AR178" s="184"/>
      <c r="AS178" s="184"/>
      <c r="AT178" s="184"/>
      <c r="AU178" s="184"/>
      <c r="AV178" s="184"/>
      <c r="AW178" s="184"/>
      <c r="AX178" s="184"/>
      <c r="AY178" s="184"/>
      <c r="AZ178" s="184"/>
      <c r="BA178" s="184"/>
      <c r="BB178" s="184"/>
      <c r="BC178" s="184"/>
      <c r="BD178" s="184"/>
      <c r="BE178" s="184"/>
      <c r="BF178" s="184"/>
    </row>
    <row r="179" spans="1:58" s="185" customFormat="1" ht="30.75" customHeight="1">
      <c r="A179" s="430"/>
      <c r="B179" s="431"/>
      <c r="C179" s="431"/>
      <c r="D179" s="432"/>
      <c r="E179" s="1056" t="s">
        <v>260</v>
      </c>
      <c r="F179" s="1047"/>
      <c r="G179" s="1048"/>
      <c r="H179" s="433"/>
      <c r="I179" s="434"/>
      <c r="J179" s="435"/>
      <c r="K179" s="436"/>
      <c r="L179" s="437"/>
      <c r="M179" s="438"/>
      <c r="N179" s="184"/>
      <c r="O179" s="202"/>
      <c r="P179" s="445"/>
      <c r="Q179" s="184"/>
      <c r="R179" s="184"/>
      <c r="S179" s="184"/>
      <c r="T179" s="184"/>
      <c r="U179" s="184"/>
      <c r="V179" s="184"/>
      <c r="W179" s="184"/>
      <c r="X179" s="184"/>
      <c r="Y179" s="184"/>
      <c r="Z179" s="184"/>
      <c r="AA179" s="184"/>
      <c r="AB179" s="184"/>
      <c r="AC179" s="184"/>
      <c r="AD179" s="184"/>
      <c r="AE179" s="184"/>
      <c r="AF179" s="184"/>
      <c r="AG179" s="184"/>
      <c r="AH179" s="184"/>
      <c r="AI179" s="184"/>
      <c r="AJ179" s="184"/>
      <c r="AK179" s="184"/>
      <c r="AL179" s="184"/>
      <c r="AM179" s="184"/>
      <c r="AN179" s="184"/>
      <c r="AO179" s="184"/>
      <c r="AP179" s="184"/>
      <c r="AQ179" s="184"/>
      <c r="AR179" s="184"/>
      <c r="AS179" s="184"/>
      <c r="AT179" s="184"/>
      <c r="AU179" s="184"/>
      <c r="AV179" s="184"/>
      <c r="AW179" s="184"/>
      <c r="AX179" s="184"/>
      <c r="AY179" s="184"/>
      <c r="AZ179" s="184"/>
      <c r="BA179" s="184"/>
      <c r="BB179" s="184"/>
      <c r="BC179" s="184"/>
      <c r="BD179" s="184"/>
      <c r="BE179" s="184"/>
      <c r="BF179" s="184"/>
    </row>
    <row r="180" spans="1:58" s="185" customFormat="1" ht="15">
      <c r="A180" s="287"/>
      <c r="B180" s="288"/>
      <c r="C180" s="288"/>
      <c r="D180" s="289"/>
      <c r="E180" s="241">
        <v>7</v>
      </c>
      <c r="F180" s="1049" t="s">
        <v>261</v>
      </c>
      <c r="G180" s="1050"/>
      <c r="H180" s="208"/>
      <c r="I180" s="243"/>
      <c r="J180" s="265"/>
      <c r="K180" s="232"/>
      <c r="L180" s="1029" t="s">
        <v>88</v>
      </c>
      <c r="M180" s="907"/>
      <c r="N180" s="184"/>
      <c r="O180" s="202"/>
      <c r="P180" s="184"/>
      <c r="Q180" s="184"/>
      <c r="R180" s="184"/>
      <c r="S180" s="184"/>
      <c r="T180" s="184"/>
      <c r="U180" s="184"/>
      <c r="V180" s="184"/>
      <c r="W180" s="184"/>
      <c r="X180" s="184"/>
      <c r="Y180" s="184"/>
      <c r="Z180" s="184"/>
      <c r="AA180" s="184"/>
      <c r="AB180" s="184"/>
      <c r="AC180" s="184"/>
      <c r="AD180" s="184"/>
      <c r="AE180" s="184"/>
      <c r="AF180" s="184"/>
      <c r="AG180" s="184"/>
      <c r="AH180" s="184"/>
      <c r="AI180" s="184"/>
      <c r="AJ180" s="184"/>
      <c r="AK180" s="184"/>
      <c r="AL180" s="184"/>
      <c r="AM180" s="184"/>
      <c r="AN180" s="184"/>
      <c r="AO180" s="184"/>
      <c r="AP180" s="184"/>
      <c r="AQ180" s="184"/>
      <c r="AR180" s="184"/>
      <c r="AS180" s="184"/>
      <c r="AT180" s="184"/>
      <c r="AU180" s="184"/>
      <c r="AV180" s="184"/>
      <c r="AW180" s="184"/>
      <c r="AX180" s="184"/>
      <c r="AY180" s="184"/>
      <c r="AZ180" s="184"/>
      <c r="BA180" s="184"/>
      <c r="BB180" s="184"/>
      <c r="BC180" s="184"/>
      <c r="BD180" s="184"/>
      <c r="BE180" s="184"/>
      <c r="BF180" s="184"/>
    </row>
    <row r="181" spans="1:58" s="185" customFormat="1" ht="15">
      <c r="A181" s="203"/>
      <c r="B181" s="204"/>
      <c r="C181" s="205"/>
      <c r="D181" s="206"/>
      <c r="E181" s="295" t="s">
        <v>155</v>
      </c>
      <c r="F181" s="798" t="s">
        <v>262</v>
      </c>
      <c r="G181" s="962"/>
      <c r="H181" s="208">
        <v>2</v>
      </c>
      <c r="I181" s="243">
        <f>IF(AND(OR(A181="x", A181="p"),NOT(OR(B181="n", A182="x", A182="p"))),H181,0)</f>
        <v>0</v>
      </c>
      <c r="J181" s="265">
        <f>IF(AND(OR(D181="m", C181="y"),NOT(D182="m"),NOT(C182="y")),H181,0)</f>
        <v>0</v>
      </c>
      <c r="K181" s="440">
        <f>IF(AND(J181&gt;0,C181="y"),H181,0)</f>
        <v>0</v>
      </c>
      <c r="L181" s="781"/>
      <c r="M181" s="838"/>
      <c r="N181" s="184"/>
      <c r="O181" s="202"/>
      <c r="P181" s="184"/>
      <c r="Q181" s="184"/>
      <c r="R181" s="184"/>
      <c r="S181" s="184"/>
      <c r="T181" s="184"/>
      <c r="U181" s="184"/>
      <c r="V181" s="184"/>
      <c r="W181" s="184"/>
      <c r="X181" s="184"/>
      <c r="Y181" s="184"/>
      <c r="Z181" s="184"/>
      <c r="AA181" s="184"/>
      <c r="AB181" s="184"/>
      <c r="AC181" s="184"/>
      <c r="AD181" s="184"/>
      <c r="AE181" s="184"/>
      <c r="AF181" s="184"/>
      <c r="AG181" s="184"/>
      <c r="AH181" s="184"/>
      <c r="AI181" s="184"/>
      <c r="AJ181" s="184"/>
      <c r="AK181" s="184"/>
      <c r="AL181" s="184"/>
      <c r="AM181" s="184"/>
      <c r="AN181" s="184"/>
      <c r="AO181" s="184"/>
      <c r="AP181" s="184"/>
      <c r="AQ181" s="184"/>
      <c r="AR181" s="184"/>
      <c r="AS181" s="184"/>
      <c r="AT181" s="184"/>
      <c r="AU181" s="184"/>
      <c r="AV181" s="184"/>
      <c r="AW181" s="184"/>
      <c r="AX181" s="184"/>
      <c r="AY181" s="184"/>
      <c r="AZ181" s="184"/>
      <c r="BA181" s="184"/>
      <c r="BB181" s="184"/>
      <c r="BC181" s="184"/>
      <c r="BD181" s="184"/>
      <c r="BE181" s="184"/>
      <c r="BF181" s="184"/>
    </row>
    <row r="182" spans="1:58" s="185" customFormat="1" ht="15" customHeight="1">
      <c r="A182" s="302"/>
      <c r="B182" s="303"/>
      <c r="C182" s="304"/>
      <c r="D182" s="305"/>
      <c r="E182" s="446" t="s">
        <v>157</v>
      </c>
      <c r="F182" s="882" t="s">
        <v>263</v>
      </c>
      <c r="G182" s="975"/>
      <c r="H182" s="242">
        <v>3</v>
      </c>
      <c r="I182" s="308">
        <f>IF(AND(OR(A182="x", A182="p"),NOT(OR(B182="n", A181="x", A181="p", A180="x", A180="p"))),H182,0)</f>
        <v>0</v>
      </c>
      <c r="J182" s="309">
        <f>IF(AND(OR(D182="m", C182="y"),NOT(D180="m"),NOT(C180="y"),NOT(D181="m"),NOT(C181="y")),H182,0)</f>
        <v>0</v>
      </c>
      <c r="K182" s="440">
        <f>IF(AND(J182&gt;0,C182="y"),H182,0)</f>
        <v>0</v>
      </c>
      <c r="L182" s="781"/>
      <c r="M182" s="838"/>
      <c r="N182" s="184"/>
      <c r="O182" s="202"/>
      <c r="P182" s="184"/>
      <c r="Q182" s="184"/>
      <c r="R182" s="184"/>
      <c r="S182" s="184"/>
      <c r="T182" s="184"/>
      <c r="U182" s="184"/>
      <c r="V182" s="184"/>
      <c r="W182" s="184"/>
      <c r="X182" s="184"/>
      <c r="Y182" s="184"/>
      <c r="Z182" s="184"/>
      <c r="AA182" s="184"/>
      <c r="AB182" s="184"/>
      <c r="AC182" s="184"/>
      <c r="AD182" s="184"/>
      <c r="AE182" s="184"/>
      <c r="AF182" s="184"/>
      <c r="AG182" s="184"/>
      <c r="AH182" s="184"/>
      <c r="AI182" s="184"/>
      <c r="AJ182" s="184"/>
      <c r="AK182" s="184"/>
      <c r="AL182" s="184"/>
      <c r="AM182" s="184"/>
      <c r="AN182" s="184"/>
      <c r="AO182" s="184"/>
      <c r="AP182" s="184"/>
      <c r="AQ182" s="184"/>
      <c r="AR182" s="184"/>
      <c r="AS182" s="184"/>
      <c r="AT182" s="184"/>
      <c r="AU182" s="184"/>
      <c r="AV182" s="184"/>
      <c r="AW182" s="184"/>
      <c r="AX182" s="184"/>
      <c r="AY182" s="184"/>
      <c r="AZ182" s="184"/>
      <c r="BA182" s="184"/>
      <c r="BB182" s="184"/>
      <c r="BC182" s="184"/>
      <c r="BD182" s="184"/>
      <c r="BE182" s="184"/>
      <c r="BF182" s="184"/>
    </row>
    <row r="183" spans="1:58" s="185" customFormat="1" ht="15" customHeight="1">
      <c r="A183" s="214"/>
      <c r="B183" s="215"/>
      <c r="C183" s="216"/>
      <c r="D183" s="217"/>
      <c r="E183" s="218">
        <v>8</v>
      </c>
      <c r="F183" s="877" t="s">
        <v>264</v>
      </c>
      <c r="G183" s="1042"/>
      <c r="H183" s="219">
        <v>1</v>
      </c>
      <c r="I183" s="209">
        <f>IF(AND(OR(A183="x", A183="p"),NOT(B183="n")),H183,0)</f>
        <v>0</v>
      </c>
      <c r="J183" s="220">
        <f>IF(OR(D183="m", C183="y"),H183,0)</f>
        <v>0</v>
      </c>
      <c r="K183" s="221">
        <f>IF(AND(J183&gt;0,C183="y"),H183,0)</f>
        <v>0</v>
      </c>
      <c r="L183" s="442" t="s">
        <v>88</v>
      </c>
      <c r="M183" s="160"/>
      <c r="N183" s="184"/>
      <c r="O183" s="202"/>
      <c r="P183" s="184"/>
      <c r="Q183" s="184"/>
      <c r="R183" s="184"/>
      <c r="S183" s="184"/>
      <c r="T183" s="184"/>
      <c r="U183" s="184"/>
      <c r="V183" s="184"/>
      <c r="W183" s="184"/>
      <c r="X183" s="184"/>
      <c r="Y183" s="184"/>
      <c r="Z183" s="184"/>
      <c r="AA183" s="184"/>
      <c r="AB183" s="184"/>
      <c r="AC183" s="184"/>
      <c r="AD183" s="184"/>
      <c r="AE183" s="184"/>
      <c r="AF183" s="184"/>
      <c r="AG183" s="184"/>
      <c r="AH183" s="184"/>
      <c r="AI183" s="184"/>
      <c r="AJ183" s="184"/>
      <c r="AK183" s="184"/>
      <c r="AL183" s="184"/>
      <c r="AM183" s="184"/>
      <c r="AN183" s="184"/>
      <c r="AO183" s="184"/>
      <c r="AP183" s="184"/>
      <c r="AQ183" s="184"/>
      <c r="AR183" s="184"/>
      <c r="AS183" s="184"/>
      <c r="AT183" s="184"/>
      <c r="AU183" s="184"/>
      <c r="AV183" s="184"/>
      <c r="AW183" s="184"/>
      <c r="AX183" s="184"/>
      <c r="AY183" s="184"/>
      <c r="AZ183" s="184"/>
      <c r="BA183" s="184"/>
      <c r="BB183" s="184"/>
      <c r="BC183" s="184"/>
      <c r="BD183" s="184"/>
      <c r="BE183" s="184"/>
      <c r="BF183" s="184"/>
    </row>
    <row r="184" spans="1:58" s="185" customFormat="1" ht="30.75" customHeight="1">
      <c r="A184" s="430"/>
      <c r="B184" s="431"/>
      <c r="C184" s="431"/>
      <c r="D184" s="431"/>
      <c r="E184" s="1047" t="s">
        <v>265</v>
      </c>
      <c r="F184" s="1047"/>
      <c r="G184" s="1048"/>
      <c r="H184" s="433"/>
      <c r="I184" s="434"/>
      <c r="J184" s="435"/>
      <c r="K184" s="436"/>
      <c r="L184" s="437"/>
      <c r="M184" s="438"/>
      <c r="N184" s="184"/>
      <c r="O184" s="837" t="s">
        <v>266</v>
      </c>
      <c r="P184" s="837"/>
      <c r="Q184" s="837"/>
      <c r="R184" s="837"/>
      <c r="S184" s="837"/>
      <c r="T184" s="837"/>
      <c r="U184" s="837"/>
      <c r="V184" s="837"/>
      <c r="W184" s="837"/>
      <c r="X184" s="837"/>
      <c r="Y184" s="837"/>
      <c r="Z184" s="837"/>
      <c r="AA184" s="837"/>
      <c r="AB184" s="837"/>
      <c r="AC184" s="837"/>
      <c r="AD184" s="184"/>
      <c r="AE184" s="184"/>
      <c r="AF184" s="184"/>
      <c r="AG184" s="184"/>
      <c r="AH184" s="184"/>
      <c r="AI184" s="184"/>
      <c r="AJ184" s="184"/>
      <c r="AK184" s="184"/>
      <c r="AL184" s="184"/>
      <c r="AM184" s="184"/>
      <c r="AN184" s="184"/>
      <c r="AO184" s="184"/>
      <c r="AP184" s="184"/>
      <c r="AQ184" s="184"/>
      <c r="AR184" s="184"/>
      <c r="AS184" s="184"/>
      <c r="AT184" s="184"/>
      <c r="AU184" s="184"/>
      <c r="AV184" s="184"/>
      <c r="AW184" s="184"/>
      <c r="AX184" s="184"/>
      <c r="AY184" s="184"/>
      <c r="AZ184" s="184"/>
      <c r="BA184" s="184"/>
      <c r="BB184" s="184"/>
      <c r="BC184" s="184"/>
      <c r="BD184" s="184"/>
      <c r="BE184" s="184"/>
      <c r="BF184" s="184"/>
    </row>
    <row r="185" spans="1:58" s="185" customFormat="1" ht="15">
      <c r="A185" s="287"/>
      <c r="B185" s="288"/>
      <c r="C185" s="288"/>
      <c r="D185" s="289"/>
      <c r="E185" s="379">
        <v>9</v>
      </c>
      <c r="F185" s="1049" t="s">
        <v>267</v>
      </c>
      <c r="G185" s="1050"/>
      <c r="H185" s="208"/>
      <c r="I185" s="243"/>
      <c r="J185" s="265"/>
      <c r="K185" s="232"/>
      <c r="L185" s="1029" t="s">
        <v>88</v>
      </c>
      <c r="M185" s="907"/>
      <c r="N185" s="184"/>
      <c r="O185" s="776" t="s">
        <v>268</v>
      </c>
      <c r="P185" s="776"/>
      <c r="Q185" s="776"/>
      <c r="R185" s="776"/>
      <c r="S185" s="776"/>
      <c r="T185" s="776"/>
      <c r="U185" s="776"/>
      <c r="V185" s="776"/>
      <c r="W185" s="776"/>
      <c r="X185" s="776"/>
      <c r="Y185" s="776"/>
      <c r="Z185" s="776"/>
      <c r="AA185" s="776"/>
      <c r="AB185" s="776"/>
      <c r="AC185" s="776"/>
      <c r="AD185" s="776"/>
      <c r="AE185" s="184"/>
      <c r="AF185" s="184"/>
      <c r="AG185" s="184"/>
      <c r="AH185" s="184"/>
      <c r="AI185" s="184"/>
      <c r="AJ185" s="184"/>
      <c r="AK185" s="184"/>
      <c r="AL185" s="184"/>
      <c r="AM185" s="184"/>
      <c r="AN185" s="184"/>
      <c r="AO185" s="184"/>
      <c r="AP185" s="184"/>
      <c r="AQ185" s="184"/>
      <c r="AR185" s="184"/>
      <c r="AS185" s="184"/>
      <c r="AT185" s="184"/>
      <c r="AU185" s="184"/>
      <c r="AV185" s="184"/>
      <c r="AW185" s="184"/>
      <c r="AX185" s="184"/>
      <c r="AY185" s="184"/>
      <c r="AZ185" s="184"/>
      <c r="BA185" s="184"/>
      <c r="BB185" s="184"/>
      <c r="BC185" s="184"/>
      <c r="BD185" s="184"/>
      <c r="BE185" s="184"/>
      <c r="BF185" s="184"/>
    </row>
    <row r="186" spans="1:58" s="185" customFormat="1" ht="15">
      <c r="A186" s="203"/>
      <c r="B186" s="204"/>
      <c r="C186" s="205"/>
      <c r="D186" s="206"/>
      <c r="E186" s="447" t="s">
        <v>155</v>
      </c>
      <c r="F186" s="798" t="s">
        <v>269</v>
      </c>
      <c r="G186" s="1044"/>
      <c r="H186" s="208">
        <v>2</v>
      </c>
      <c r="I186" s="243">
        <f>IF(AND(OR(A186="x", A186="p"),NOT(OR(B186="n", A187="x", A187="p"))),H186,0)</f>
        <v>0</v>
      </c>
      <c r="J186" s="265">
        <f>IF(AND(OR(D186="m", C186="y"),NOT(D187="m"),NOT(C187="y")),H186,0)</f>
        <v>0</v>
      </c>
      <c r="K186" s="440">
        <f>IF(AND(J186&gt;0,C186="y"),H186,0)</f>
        <v>0</v>
      </c>
      <c r="L186" s="781"/>
      <c r="M186" s="838"/>
      <c r="N186" s="184"/>
      <c r="O186" s="202"/>
      <c r="P186" s="184"/>
      <c r="Q186" s="184"/>
      <c r="R186" s="184"/>
      <c r="S186" s="184"/>
      <c r="T186" s="184"/>
      <c r="U186" s="184"/>
      <c r="V186" s="184"/>
      <c r="W186" s="184"/>
      <c r="X186" s="184"/>
      <c r="Y186" s="184"/>
      <c r="Z186" s="184"/>
      <c r="AA186" s="184"/>
      <c r="AB186" s="184"/>
      <c r="AC186" s="184"/>
      <c r="AD186" s="184"/>
      <c r="AE186" s="184"/>
      <c r="AF186" s="184"/>
      <c r="AG186" s="184"/>
      <c r="AH186" s="184"/>
      <c r="AI186" s="184"/>
      <c r="AJ186" s="184"/>
      <c r="AK186" s="184"/>
      <c r="AL186" s="184"/>
      <c r="AM186" s="184"/>
      <c r="AN186" s="184"/>
      <c r="AO186" s="184"/>
      <c r="AP186" s="184"/>
      <c r="AQ186" s="184"/>
      <c r="AR186" s="184"/>
      <c r="AS186" s="184"/>
      <c r="AT186" s="184"/>
      <c r="AU186" s="184"/>
      <c r="AV186" s="184"/>
      <c r="AW186" s="184"/>
      <c r="AX186" s="184"/>
      <c r="AY186" s="184"/>
      <c r="AZ186" s="184"/>
      <c r="BA186" s="184"/>
      <c r="BB186" s="184"/>
      <c r="BC186" s="184"/>
      <c r="BD186" s="184"/>
      <c r="BE186" s="184"/>
      <c r="BF186" s="184"/>
    </row>
    <row r="187" spans="1:58" s="185" customFormat="1" ht="15" customHeight="1">
      <c r="A187" s="302"/>
      <c r="B187" s="303"/>
      <c r="C187" s="304"/>
      <c r="D187" s="305"/>
      <c r="E187" s="448" t="s">
        <v>157</v>
      </c>
      <c r="F187" s="847" t="s">
        <v>270</v>
      </c>
      <c r="G187" s="814"/>
      <c r="H187" s="307">
        <v>3</v>
      </c>
      <c r="I187" s="308">
        <f>IF(AND(OR(A187="x", A187="p"),NOT(OR(B187="n", A186="x", A186="p", A185="x", A185="p"))),H187,0)</f>
        <v>0</v>
      </c>
      <c r="J187" s="309">
        <f>IF(AND(OR(D187="m", C187="y"),NOT(D185="m"),NOT(C185="y"),NOT(D186="m"),NOT(C186="y")),H187,0)</f>
        <v>0</v>
      </c>
      <c r="K187" s="440">
        <f>IF(AND(J187&gt;0,C187="y"),H187,0)</f>
        <v>0</v>
      </c>
      <c r="L187" s="781"/>
      <c r="M187" s="838"/>
      <c r="N187" s="184"/>
      <c r="O187" s="837" t="s">
        <v>271</v>
      </c>
      <c r="P187" s="837"/>
      <c r="Q187" s="837"/>
      <c r="R187" s="837"/>
      <c r="S187" s="184"/>
      <c r="T187" s="184"/>
      <c r="U187" s="184"/>
      <c r="V187" s="184"/>
      <c r="W187" s="184"/>
      <c r="X187" s="184"/>
      <c r="Y187" s="184"/>
      <c r="Z187" s="184"/>
      <c r="AA187" s="184"/>
      <c r="AB187" s="184"/>
      <c r="AC187" s="184"/>
      <c r="AD187" s="184"/>
      <c r="AE187" s="184"/>
      <c r="AF187" s="184"/>
      <c r="AG187" s="184"/>
      <c r="AH187" s="184"/>
      <c r="AI187" s="184"/>
      <c r="AJ187" s="184"/>
      <c r="AK187" s="184"/>
      <c r="AL187" s="184"/>
      <c r="AM187" s="184"/>
      <c r="AN187" s="184"/>
      <c r="AO187" s="184"/>
      <c r="AP187" s="184"/>
      <c r="AQ187" s="184"/>
      <c r="AR187" s="184"/>
      <c r="AS187" s="184"/>
      <c r="AT187" s="184"/>
      <c r="AU187" s="184"/>
      <c r="AV187" s="184"/>
      <c r="AW187" s="184"/>
      <c r="AX187" s="184"/>
      <c r="AY187" s="184"/>
      <c r="AZ187" s="184"/>
      <c r="BA187" s="184"/>
      <c r="BB187" s="184"/>
      <c r="BC187" s="184"/>
      <c r="BD187" s="184"/>
      <c r="BE187" s="184"/>
      <c r="BF187" s="184"/>
    </row>
    <row r="188" spans="1:58" s="185" customFormat="1" ht="15" customHeight="1">
      <c r="A188" s="214"/>
      <c r="B188" s="215"/>
      <c r="C188" s="216"/>
      <c r="D188" s="217"/>
      <c r="E188" s="218">
        <v>10</v>
      </c>
      <c r="F188" s="877" t="s">
        <v>264</v>
      </c>
      <c r="G188" s="1042"/>
      <c r="H188" s="219">
        <v>1</v>
      </c>
      <c r="I188" s="209">
        <f>IF(AND(OR(A188="x", A188="p"),NOT(B188="n")),H188,0)</f>
        <v>0</v>
      </c>
      <c r="J188" s="220">
        <f>IF(OR(D188="m", C188="y"),H188,0)</f>
        <v>0</v>
      </c>
      <c r="K188" s="221">
        <f>IF(AND(J188&gt;0,C188="y"),H188,0)</f>
        <v>0</v>
      </c>
      <c r="L188" s="442" t="s">
        <v>88</v>
      </c>
      <c r="M188" s="160"/>
      <c r="N188" s="184"/>
      <c r="O188" s="202"/>
      <c r="P188" s="184"/>
      <c r="Q188" s="184"/>
      <c r="R188" s="184"/>
      <c r="S188" s="184"/>
      <c r="T188" s="184"/>
      <c r="U188" s="184"/>
      <c r="V188" s="184"/>
      <c r="W188" s="184"/>
      <c r="X188" s="184"/>
      <c r="Y188" s="184"/>
      <c r="Z188" s="184"/>
      <c r="AA188" s="184"/>
      <c r="AB188" s="184"/>
      <c r="AC188" s="184"/>
      <c r="AD188" s="184"/>
      <c r="AE188" s="184"/>
      <c r="AF188" s="184"/>
      <c r="AG188" s="184"/>
      <c r="AH188" s="184"/>
      <c r="AI188" s="184"/>
      <c r="AJ188" s="184"/>
      <c r="AK188" s="184"/>
      <c r="AL188" s="184"/>
      <c r="AM188" s="184"/>
      <c r="AN188" s="184"/>
      <c r="AO188" s="184"/>
      <c r="AP188" s="184"/>
      <c r="AQ188" s="184"/>
      <c r="AR188" s="184"/>
      <c r="AS188" s="184"/>
      <c r="AT188" s="184"/>
      <c r="AU188" s="184"/>
      <c r="AV188" s="184"/>
      <c r="AW188" s="184"/>
      <c r="AX188" s="184"/>
      <c r="AY188" s="184"/>
      <c r="AZ188" s="184"/>
      <c r="BA188" s="184"/>
      <c r="BB188" s="184"/>
      <c r="BC188" s="184"/>
      <c r="BD188" s="184"/>
      <c r="BE188" s="184"/>
      <c r="BF188" s="184"/>
    </row>
    <row r="189" spans="1:58" s="185" customFormat="1" ht="30.75" customHeight="1">
      <c r="A189" s="430"/>
      <c r="B189" s="431"/>
      <c r="C189" s="431"/>
      <c r="D189" s="432"/>
      <c r="E189" s="991" t="s">
        <v>272</v>
      </c>
      <c r="F189" s="992"/>
      <c r="G189" s="993"/>
      <c r="H189" s="433"/>
      <c r="I189" s="434"/>
      <c r="J189" s="435"/>
      <c r="K189" s="436"/>
      <c r="L189" s="437"/>
      <c r="M189" s="438"/>
      <c r="N189" s="184"/>
      <c r="O189" s="202"/>
      <c r="P189" s="184"/>
      <c r="Q189" s="184"/>
      <c r="R189" s="184"/>
      <c r="S189" s="184"/>
      <c r="T189" s="184"/>
      <c r="U189" s="184"/>
      <c r="V189" s="184"/>
      <c r="W189" s="184"/>
      <c r="X189" s="184"/>
      <c r="Y189" s="184"/>
      <c r="Z189" s="184"/>
      <c r="AA189" s="184"/>
      <c r="AB189" s="184"/>
      <c r="AC189" s="184"/>
      <c r="AD189" s="184"/>
      <c r="AE189" s="184"/>
      <c r="AF189" s="184"/>
      <c r="AG189" s="184"/>
      <c r="AH189" s="184"/>
      <c r="AI189" s="184"/>
      <c r="AJ189" s="184"/>
      <c r="AK189" s="184"/>
      <c r="AL189" s="184"/>
      <c r="AM189" s="184"/>
      <c r="AN189" s="184"/>
      <c r="AO189" s="184"/>
      <c r="AP189" s="184"/>
      <c r="AQ189" s="184"/>
      <c r="AR189" s="184"/>
      <c r="AS189" s="184"/>
      <c r="AT189" s="184"/>
      <c r="AU189" s="184"/>
      <c r="AV189" s="184"/>
      <c r="AW189" s="184"/>
      <c r="AX189" s="184"/>
      <c r="AY189" s="184"/>
      <c r="AZ189" s="184"/>
      <c r="BA189" s="184"/>
      <c r="BB189" s="184"/>
      <c r="BC189" s="184"/>
      <c r="BD189" s="184"/>
      <c r="BE189" s="184"/>
      <c r="BF189" s="184"/>
    </row>
    <row r="190" spans="1:58" s="185" customFormat="1" ht="15">
      <c r="A190" s="287"/>
      <c r="B190" s="288"/>
      <c r="C190" s="288"/>
      <c r="D190" s="289"/>
      <c r="E190" s="379">
        <v>11</v>
      </c>
      <c r="F190" s="899" t="s">
        <v>273</v>
      </c>
      <c r="G190" s="1046"/>
      <c r="H190" s="208"/>
      <c r="I190" s="243"/>
      <c r="J190" s="265"/>
      <c r="K190" s="232"/>
      <c r="L190" s="1037" t="s">
        <v>88</v>
      </c>
      <c r="M190" s="906"/>
      <c r="N190" s="184"/>
      <c r="O190" s="202"/>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4"/>
      <c r="AY190" s="184"/>
      <c r="AZ190" s="184"/>
      <c r="BA190" s="184"/>
      <c r="BB190" s="184"/>
      <c r="BC190" s="184"/>
      <c r="BD190" s="184"/>
      <c r="BE190" s="184"/>
      <c r="BF190" s="184"/>
    </row>
    <row r="191" spans="1:58" s="185" customFormat="1" ht="15">
      <c r="A191" s="353"/>
      <c r="B191" s="354"/>
      <c r="C191" s="355"/>
      <c r="D191" s="356"/>
      <c r="E191" s="295" t="s">
        <v>155</v>
      </c>
      <c r="F191" s="1043" t="s">
        <v>274</v>
      </c>
      <c r="G191" s="1044"/>
      <c r="H191" s="296">
        <v>2</v>
      </c>
      <c r="I191" s="243">
        <f>IF(AND(OR(A191="x", A191="p"),NOT(OR(B191="n", A192="x", A192="p", A193="x", A193="p"))),H191,0)</f>
        <v>0</v>
      </c>
      <c r="J191" s="265">
        <f>IF(AND(OR(D191="m", C191="y"),NOT(D192="m"),NOT(C192="y"),NOT(D193="m"),NOT(C193="y")),H191,0)</f>
        <v>0</v>
      </c>
      <c r="K191" s="221">
        <f>IF(AND(J191&gt;0,C191="y"),H191,0)</f>
        <v>0</v>
      </c>
      <c r="L191" s="1029"/>
      <c r="M191" s="907"/>
      <c r="N191" s="184"/>
      <c r="O191" s="837" t="s">
        <v>275</v>
      </c>
      <c r="P191" s="837"/>
      <c r="Q191" s="837"/>
      <c r="R191" s="837"/>
      <c r="S191" s="184"/>
      <c r="T191" s="184"/>
      <c r="U191" s="184"/>
      <c r="V191" s="184"/>
      <c r="W191" s="184"/>
      <c r="X191" s="184"/>
      <c r="Y191" s="184"/>
      <c r="Z191" s="184"/>
      <c r="AA191" s="184"/>
      <c r="AB191" s="184"/>
      <c r="AC191" s="184"/>
      <c r="AD191" s="184"/>
      <c r="AE191" s="184"/>
      <c r="AF191" s="184"/>
      <c r="AG191" s="184"/>
      <c r="AH191" s="184"/>
      <c r="AI191" s="184"/>
      <c r="AJ191" s="184"/>
      <c r="AK191" s="184"/>
      <c r="AL191" s="184"/>
      <c r="AM191" s="184"/>
      <c r="AN191" s="184"/>
      <c r="AO191" s="184"/>
      <c r="AP191" s="184"/>
      <c r="AQ191" s="184"/>
      <c r="AR191" s="184"/>
      <c r="AS191" s="184"/>
      <c r="AT191" s="184"/>
      <c r="AU191" s="184"/>
      <c r="AV191" s="184"/>
      <c r="AW191" s="184"/>
      <c r="AX191" s="184"/>
      <c r="AY191" s="184"/>
      <c r="AZ191" s="184"/>
      <c r="BA191" s="184"/>
      <c r="BB191" s="184"/>
      <c r="BC191" s="184"/>
      <c r="BD191" s="184"/>
      <c r="BE191" s="184"/>
      <c r="BF191" s="184"/>
    </row>
    <row r="192" spans="1:58" s="185" customFormat="1" ht="19.5" customHeight="1">
      <c r="A192" s="311"/>
      <c r="B192" s="312"/>
      <c r="C192" s="313"/>
      <c r="D192" s="314"/>
      <c r="E192" s="449" t="s">
        <v>157</v>
      </c>
      <c r="F192" s="798" t="s">
        <v>276</v>
      </c>
      <c r="G192" s="1051"/>
      <c r="H192" s="299">
        <v>3</v>
      </c>
      <c r="I192" s="300">
        <f>IF(AND(OR(A192="x", A192="p"),NOT(OR(B192="n", A191="x", A191="p", A193="x", A193="p"))),H192,0)</f>
        <v>0</v>
      </c>
      <c r="J192" s="301">
        <f>IF(AND(OR(D192="m", C192="y"),NOT(D193="m"),NOT(C193="y"),NOT(D191="m"),NOT(C191="y")),H192,0)</f>
        <v>0</v>
      </c>
      <c r="K192" s="221">
        <f>IF(AND(J192&gt;0,C192="y"),H192,0)</f>
        <v>0</v>
      </c>
      <c r="L192" s="838"/>
      <c r="M192" s="838"/>
      <c r="N192" s="184"/>
      <c r="O192" s="202"/>
      <c r="P192" s="184"/>
      <c r="Q192" s="184"/>
      <c r="R192" s="184"/>
      <c r="S192" s="184"/>
      <c r="T192" s="184"/>
      <c r="U192" s="184"/>
      <c r="V192" s="184"/>
      <c r="W192" s="184"/>
      <c r="X192" s="184"/>
      <c r="Y192" s="184"/>
      <c r="Z192" s="184"/>
      <c r="AA192" s="184"/>
      <c r="AB192" s="184"/>
      <c r="AC192" s="184"/>
      <c r="AD192" s="184"/>
      <c r="AE192" s="184"/>
      <c r="AF192" s="184"/>
      <c r="AG192" s="184"/>
      <c r="AH192" s="184"/>
      <c r="AI192" s="184"/>
      <c r="AJ192" s="184"/>
      <c r="AK192" s="184"/>
      <c r="AL192" s="184"/>
      <c r="AM192" s="184"/>
      <c r="AN192" s="184"/>
      <c r="AO192" s="184"/>
      <c r="AP192" s="184"/>
      <c r="AQ192" s="184"/>
      <c r="AR192" s="184"/>
      <c r="AS192" s="184"/>
      <c r="AT192" s="184"/>
      <c r="AU192" s="184"/>
      <c r="AV192" s="184"/>
      <c r="AW192" s="184"/>
      <c r="AX192" s="184"/>
      <c r="AY192" s="184"/>
      <c r="AZ192" s="184"/>
      <c r="BA192" s="184"/>
      <c r="BB192" s="184"/>
      <c r="BC192" s="184"/>
      <c r="BD192" s="184"/>
      <c r="BE192" s="184"/>
      <c r="BF192" s="184"/>
    </row>
    <row r="193" spans="1:58" s="185" customFormat="1" ht="15.75" thickBot="1">
      <c r="A193" s="450"/>
      <c r="B193" s="451"/>
      <c r="C193" s="452"/>
      <c r="D193" s="453"/>
      <c r="E193" s="454" t="s">
        <v>160</v>
      </c>
      <c r="F193" s="1052" t="s">
        <v>277</v>
      </c>
      <c r="G193" s="1053"/>
      <c r="H193" s="455">
        <v>4</v>
      </c>
      <c r="I193" s="230">
        <f>IF(AND(OR(A193="x", A193="p"),NOT(OR(B193="n", A191="x", A191="p", A192="x", A192="p"))),H193,0)</f>
        <v>0</v>
      </c>
      <c r="J193" s="315">
        <f>IF(AND(OR(D193="m", C193="y"),NOT(D191="m"),NOT(C191="y"),NOT(D192="m"),NOT(C192="y")),H193,0)</f>
        <v>0</v>
      </c>
      <c r="K193" s="221">
        <f>IF(AND(J193&gt;0,C193="y"),H193,0)</f>
        <v>0</v>
      </c>
      <c r="L193" s="1012"/>
      <c r="M193" s="1013"/>
      <c r="N193" s="184"/>
      <c r="O193" s="202"/>
      <c r="P193" s="184"/>
      <c r="Q193" s="184"/>
      <c r="R193" s="184"/>
      <c r="S193" s="184"/>
      <c r="T193" s="184"/>
      <c r="U193" s="184"/>
      <c r="V193" s="184"/>
      <c r="W193" s="184"/>
      <c r="X193" s="184"/>
      <c r="Y193" s="184"/>
      <c r="Z193" s="184"/>
      <c r="AA193" s="184"/>
      <c r="AB193" s="184"/>
      <c r="AC193" s="184"/>
      <c r="AD193" s="184"/>
      <c r="AE193" s="184"/>
      <c r="AF193" s="184"/>
      <c r="AG193" s="184"/>
      <c r="AH193" s="184"/>
      <c r="AI193" s="184"/>
      <c r="AJ193" s="184"/>
      <c r="AK193" s="184"/>
      <c r="AL193" s="184"/>
      <c r="AM193" s="184"/>
      <c r="AN193" s="184"/>
      <c r="AO193" s="184"/>
      <c r="AP193" s="184"/>
      <c r="AQ193" s="184"/>
      <c r="AR193" s="184"/>
      <c r="AS193" s="184"/>
      <c r="AT193" s="184"/>
      <c r="AU193" s="184"/>
      <c r="AV193" s="184"/>
      <c r="AW193" s="184"/>
      <c r="AX193" s="184"/>
      <c r="AY193" s="184"/>
      <c r="AZ193" s="184"/>
      <c r="BA193" s="184"/>
      <c r="BB193" s="184"/>
      <c r="BC193" s="184"/>
      <c r="BD193" s="184"/>
      <c r="BE193" s="184"/>
      <c r="BF193" s="184"/>
    </row>
    <row r="194" spans="1:58" s="185" customFormat="1" ht="15.75" thickBot="1">
      <c r="A194" s="420"/>
      <c r="B194" s="421"/>
      <c r="C194" s="421"/>
      <c r="D194" s="422" t="s">
        <v>278</v>
      </c>
      <c r="E194" s="423"/>
      <c r="F194" s="424"/>
      <c r="G194" s="425"/>
      <c r="H194" s="426"/>
      <c r="I194" s="427"/>
      <c r="J194" s="367"/>
      <c r="K194" s="428"/>
      <c r="L194" s="429"/>
      <c r="M194" s="284"/>
      <c r="N194" s="184"/>
      <c r="O194" s="202"/>
      <c r="P194" s="184"/>
      <c r="Q194" s="184"/>
      <c r="R194" s="184"/>
      <c r="S194" s="184"/>
      <c r="T194" s="184"/>
      <c r="U194" s="184"/>
      <c r="V194" s="184"/>
      <c r="W194" s="184"/>
      <c r="X194" s="184"/>
      <c r="Y194" s="184"/>
      <c r="Z194" s="184"/>
      <c r="AA194" s="184"/>
      <c r="AB194" s="184"/>
      <c r="AC194" s="184"/>
      <c r="AD194" s="184"/>
      <c r="AE194" s="184"/>
      <c r="AF194" s="184"/>
      <c r="AG194" s="184"/>
      <c r="AH194" s="184"/>
      <c r="AI194" s="184"/>
      <c r="AJ194" s="184"/>
      <c r="AK194" s="184"/>
      <c r="AL194" s="184"/>
      <c r="AM194" s="184"/>
      <c r="AN194" s="184"/>
      <c r="AO194" s="184"/>
      <c r="AP194" s="184"/>
      <c r="AQ194" s="184"/>
      <c r="AR194" s="184"/>
      <c r="AS194" s="184"/>
      <c r="AT194" s="184"/>
      <c r="AU194" s="184"/>
      <c r="AV194" s="184"/>
      <c r="AW194" s="184"/>
      <c r="AX194" s="184"/>
      <c r="AY194" s="184"/>
      <c r="AZ194" s="184"/>
      <c r="BA194" s="184"/>
      <c r="BB194" s="184"/>
      <c r="BC194" s="184"/>
      <c r="BD194" s="184"/>
      <c r="BE194" s="184"/>
      <c r="BF194" s="184"/>
    </row>
    <row r="195" spans="1:58" s="185" customFormat="1" ht="15">
      <c r="A195" s="430"/>
      <c r="B195" s="431"/>
      <c r="C195" s="431"/>
      <c r="D195" s="432"/>
      <c r="E195" s="991" t="s">
        <v>279</v>
      </c>
      <c r="F195" s="992"/>
      <c r="G195" s="1041"/>
      <c r="H195" s="456"/>
      <c r="I195" s="457"/>
      <c r="J195" s="458"/>
      <c r="K195" s="459"/>
      <c r="L195" s="460"/>
      <c r="M195" s="461"/>
      <c r="N195" s="184"/>
      <c r="O195" s="202"/>
      <c r="P195" s="184"/>
      <c r="Q195" s="184"/>
      <c r="R195" s="184"/>
      <c r="S195" s="184"/>
      <c r="T195" s="184"/>
      <c r="U195" s="184"/>
      <c r="V195" s="184"/>
      <c r="W195" s="184"/>
      <c r="X195" s="184"/>
      <c r="Y195" s="184"/>
      <c r="Z195" s="184"/>
      <c r="AA195" s="184"/>
      <c r="AB195" s="184"/>
      <c r="AC195" s="184"/>
      <c r="AD195" s="184"/>
      <c r="AE195" s="184"/>
      <c r="AF195" s="184"/>
      <c r="AG195" s="184"/>
      <c r="AH195" s="184"/>
      <c r="AI195" s="184"/>
      <c r="AJ195" s="184"/>
      <c r="AK195" s="184"/>
      <c r="AL195" s="184"/>
      <c r="AM195" s="184"/>
      <c r="AN195" s="184"/>
      <c r="AO195" s="184"/>
      <c r="AP195" s="184"/>
      <c r="AQ195" s="184"/>
      <c r="AR195" s="184"/>
      <c r="AS195" s="184"/>
      <c r="AT195" s="184"/>
      <c r="AU195" s="184"/>
      <c r="AV195" s="184"/>
      <c r="AW195" s="184"/>
      <c r="AX195" s="184"/>
      <c r="AY195" s="184"/>
      <c r="AZ195" s="184"/>
      <c r="BA195" s="184"/>
      <c r="BB195" s="184"/>
      <c r="BC195" s="184"/>
      <c r="BD195" s="184"/>
      <c r="BE195" s="184"/>
      <c r="BF195" s="184"/>
    </row>
    <row r="196" spans="1:58" s="185" customFormat="1" ht="14.25" customHeight="1">
      <c r="A196" s="287"/>
      <c r="B196" s="288"/>
      <c r="C196" s="288"/>
      <c r="D196" s="289"/>
      <c r="E196" s="379">
        <v>12</v>
      </c>
      <c r="F196" s="897" t="s">
        <v>280</v>
      </c>
      <c r="G196" s="983"/>
      <c r="H196" s="208"/>
      <c r="I196" s="243"/>
      <c r="J196" s="265"/>
      <c r="K196" s="232"/>
      <c r="L196" s="1029" t="s">
        <v>88</v>
      </c>
      <c r="M196" s="907"/>
      <c r="N196" s="184"/>
      <c r="O196" s="202"/>
      <c r="P196" s="184"/>
      <c r="Q196" s="184"/>
      <c r="R196" s="184"/>
      <c r="S196" s="184"/>
      <c r="T196" s="184"/>
      <c r="U196" s="184"/>
      <c r="V196" s="184"/>
      <c r="W196" s="184"/>
      <c r="X196" s="184"/>
      <c r="Y196" s="184"/>
      <c r="Z196" s="184"/>
      <c r="AA196" s="184"/>
      <c r="AB196" s="184"/>
      <c r="AC196" s="184"/>
      <c r="AD196" s="184"/>
      <c r="AE196" s="184"/>
      <c r="AF196" s="184"/>
      <c r="AG196" s="184"/>
      <c r="AH196" s="184"/>
      <c r="AI196" s="184"/>
      <c r="AJ196" s="184"/>
      <c r="AK196" s="184"/>
      <c r="AL196" s="184"/>
      <c r="AM196" s="184"/>
      <c r="AN196" s="184"/>
      <c r="AO196" s="184"/>
      <c r="AP196" s="184"/>
      <c r="AQ196" s="184"/>
      <c r="AR196" s="184"/>
      <c r="AS196" s="184"/>
      <c r="AT196" s="184"/>
      <c r="AU196" s="184"/>
      <c r="AV196" s="184"/>
      <c r="AW196" s="184"/>
      <c r="AX196" s="184"/>
      <c r="AY196" s="184"/>
      <c r="AZ196" s="184"/>
      <c r="BA196" s="184"/>
      <c r="BB196" s="184"/>
      <c r="BC196" s="184"/>
      <c r="BD196" s="184"/>
      <c r="BE196" s="184"/>
      <c r="BF196" s="184"/>
    </row>
    <row r="197" spans="1:58" s="185" customFormat="1" ht="15" customHeight="1">
      <c r="A197" s="353"/>
      <c r="B197" s="354"/>
      <c r="C197" s="355"/>
      <c r="D197" s="356"/>
      <c r="E197" s="295" t="s">
        <v>155</v>
      </c>
      <c r="F197" s="1043" t="s">
        <v>281</v>
      </c>
      <c r="G197" s="1044"/>
      <c r="H197" s="208">
        <v>2</v>
      </c>
      <c r="I197" s="243">
        <f>IF(AND(OR(A197="x", A197="p"),NOT(OR(B197="n", A198="x", A198="p", A199="x", A199="p"))),H197,0)</f>
        <v>0</v>
      </c>
      <c r="J197" s="265">
        <f>IF(AND(OR(D197="m", C197="y"),NOT(D198="m"),NOT(C198="y"),NOT(D199="m"),NOT(C199="y")),H197,0)</f>
        <v>0</v>
      </c>
      <c r="K197" s="232">
        <f t="shared" ref="K197:K203" si="0">IF(AND(J197&gt;0,C197="y"),H197,0)</f>
        <v>0</v>
      </c>
      <c r="L197" s="781"/>
      <c r="M197" s="838"/>
      <c r="N197" s="184"/>
      <c r="O197" s="837" t="s">
        <v>275</v>
      </c>
      <c r="P197" s="837"/>
      <c r="Q197" s="837"/>
      <c r="R197" s="837"/>
      <c r="S197" s="184"/>
      <c r="T197" s="184"/>
      <c r="U197" s="184"/>
      <c r="V197" s="184"/>
      <c r="W197" s="184"/>
      <c r="X197" s="184"/>
      <c r="Y197" s="184"/>
      <c r="Z197" s="184"/>
      <c r="AA197" s="184"/>
      <c r="AB197" s="184"/>
      <c r="AC197" s="184"/>
      <c r="AD197" s="184"/>
      <c r="AE197" s="184"/>
      <c r="AF197" s="184"/>
      <c r="AG197" s="184"/>
      <c r="AH197" s="184"/>
      <c r="AI197" s="184"/>
      <c r="AJ197" s="184"/>
      <c r="AK197" s="184"/>
      <c r="AL197" s="184"/>
      <c r="AM197" s="184"/>
      <c r="AN197" s="184"/>
      <c r="AO197" s="184"/>
      <c r="AP197" s="184"/>
      <c r="AQ197" s="184"/>
      <c r="AR197" s="184"/>
      <c r="AS197" s="184"/>
      <c r="AT197" s="184"/>
      <c r="AU197" s="184"/>
      <c r="AV197" s="184"/>
      <c r="AW197" s="184"/>
      <c r="AX197" s="184"/>
      <c r="AY197" s="184"/>
      <c r="AZ197" s="184"/>
      <c r="BA197" s="184"/>
      <c r="BB197" s="184"/>
      <c r="BC197" s="184"/>
      <c r="BD197" s="184"/>
      <c r="BE197" s="184"/>
      <c r="BF197" s="184"/>
    </row>
    <row r="198" spans="1:58" s="185" customFormat="1" ht="15" customHeight="1">
      <c r="A198" s="237"/>
      <c r="B198" s="238"/>
      <c r="C198" s="239"/>
      <c r="D198" s="240"/>
      <c r="E198" s="462" t="s">
        <v>157</v>
      </c>
      <c r="F198" s="882" t="s">
        <v>282</v>
      </c>
      <c r="G198" s="1045"/>
      <c r="H198" s="242">
        <v>3</v>
      </c>
      <c r="I198" s="308">
        <f>IF(AND(OR(A198="x", A198="p"),NOT(OR(B198="n", A197="x", A197="p", A196="x", A196="p"))),H198,0)</f>
        <v>0</v>
      </c>
      <c r="J198" s="309">
        <f>IF(AND(OR(D198="m", C198="y"),NOT(D196="m"),NOT(C196="y"),NOT(D197="m"),NOT(C197="y")),H198,0)</f>
        <v>0</v>
      </c>
      <c r="K198" s="440">
        <f t="shared" si="0"/>
        <v>0</v>
      </c>
      <c r="L198" s="781"/>
      <c r="M198" s="838"/>
      <c r="N198" s="184"/>
      <c r="O198" s="837" t="s">
        <v>283</v>
      </c>
      <c r="P198" s="837"/>
      <c r="Q198" s="837"/>
      <c r="R198" s="837"/>
      <c r="S198" s="184"/>
      <c r="T198" s="184"/>
      <c r="U198" s="184"/>
      <c r="V198" s="184"/>
      <c r="W198" s="184"/>
      <c r="X198" s="184"/>
      <c r="Y198" s="184"/>
      <c r="Z198" s="184"/>
      <c r="AA198" s="184"/>
      <c r="AB198" s="184"/>
      <c r="AC198" s="184"/>
      <c r="AD198" s="184"/>
      <c r="AE198" s="184"/>
      <c r="AF198" s="184"/>
      <c r="AG198" s="184"/>
      <c r="AH198" s="184"/>
      <c r="AI198" s="184"/>
      <c r="AJ198" s="184"/>
      <c r="AK198" s="184"/>
      <c r="AL198" s="184"/>
      <c r="AM198" s="184"/>
      <c r="AN198" s="184"/>
      <c r="AO198" s="184"/>
      <c r="AP198" s="184"/>
      <c r="AQ198" s="184"/>
      <c r="AR198" s="184"/>
      <c r="AS198" s="184"/>
      <c r="AT198" s="184"/>
      <c r="AU198" s="184"/>
      <c r="AV198" s="184"/>
      <c r="AW198" s="184"/>
      <c r="AX198" s="184"/>
      <c r="AY198" s="184"/>
      <c r="AZ198" s="184"/>
      <c r="BA198" s="184"/>
      <c r="BB198" s="184"/>
      <c r="BC198" s="184"/>
      <c r="BD198" s="184"/>
      <c r="BE198" s="184"/>
      <c r="BF198" s="184"/>
    </row>
    <row r="199" spans="1:58" s="185" customFormat="1" ht="15">
      <c r="A199" s="214"/>
      <c r="B199" s="215"/>
      <c r="C199" s="463"/>
      <c r="D199" s="217"/>
      <c r="E199" s="286">
        <v>13</v>
      </c>
      <c r="F199" s="849" t="s">
        <v>284</v>
      </c>
      <c r="G199" s="1042"/>
      <c r="H199" s="219">
        <v>2</v>
      </c>
      <c r="I199" s="209">
        <f>IF(AND(OR(A199="x", A199="p"),NOT(B199="n")),H199,0)</f>
        <v>0</v>
      </c>
      <c r="J199" s="220">
        <f>IF(OR(D199="m", C199="y"),H199,0)</f>
        <v>0</v>
      </c>
      <c r="K199" s="253">
        <f t="shared" si="0"/>
        <v>0</v>
      </c>
      <c r="L199" s="442" t="s">
        <v>88</v>
      </c>
      <c r="M199" s="464"/>
      <c r="N199" s="184"/>
      <c r="O199" s="202"/>
      <c r="P199" s="184"/>
      <c r="Q199" s="184"/>
      <c r="R199" s="184"/>
      <c r="S199" s="184"/>
      <c r="T199" s="184"/>
      <c r="U199" s="184"/>
      <c r="V199" s="184"/>
      <c r="W199" s="184"/>
      <c r="X199" s="184"/>
      <c r="Y199" s="184"/>
      <c r="Z199" s="184"/>
      <c r="AA199" s="184"/>
      <c r="AB199" s="184"/>
      <c r="AC199" s="184"/>
      <c r="AD199" s="184"/>
      <c r="AE199" s="184"/>
      <c r="AF199" s="184"/>
      <c r="AG199" s="184"/>
      <c r="AH199" s="184"/>
      <c r="AI199" s="184"/>
      <c r="AJ199" s="184"/>
      <c r="AK199" s="184"/>
      <c r="AL199" s="184"/>
      <c r="AM199" s="184"/>
      <c r="AN199" s="184"/>
      <c r="AO199" s="184"/>
      <c r="AP199" s="184"/>
      <c r="AQ199" s="184"/>
      <c r="AR199" s="184"/>
      <c r="AS199" s="184"/>
      <c r="AT199" s="184"/>
      <c r="AU199" s="184"/>
      <c r="AV199" s="184"/>
      <c r="AW199" s="184"/>
      <c r="AX199" s="184"/>
      <c r="AY199" s="184"/>
      <c r="AZ199" s="184"/>
      <c r="BA199" s="184"/>
      <c r="BB199" s="184"/>
      <c r="BC199" s="184"/>
      <c r="BD199" s="184"/>
      <c r="BE199" s="184"/>
      <c r="BF199" s="184"/>
    </row>
    <row r="200" spans="1:58" s="185" customFormat="1" ht="15" customHeight="1">
      <c r="A200" s="214"/>
      <c r="B200" s="215"/>
      <c r="C200" s="216"/>
      <c r="D200" s="217"/>
      <c r="E200" s="286">
        <v>14</v>
      </c>
      <c r="F200" s="851" t="s">
        <v>285</v>
      </c>
      <c r="G200" s="1042"/>
      <c r="H200" s="219">
        <v>1</v>
      </c>
      <c r="I200" s="209">
        <f>IF(AND(OR(A200="x", A200="p"),NOT(B200="n")),H200,0)</f>
        <v>0</v>
      </c>
      <c r="J200" s="220">
        <f>IF(OR(D200="m", C200="y"),H200,0)</f>
        <v>0</v>
      </c>
      <c r="K200" s="253">
        <f t="shared" si="0"/>
        <v>0</v>
      </c>
      <c r="L200" s="442" t="s">
        <v>91</v>
      </c>
      <c r="M200" s="464"/>
      <c r="N200" s="184"/>
      <c r="O200" s="837" t="s">
        <v>286</v>
      </c>
      <c r="P200" s="837"/>
      <c r="Q200" s="837"/>
      <c r="R200" s="837"/>
      <c r="S200" s="184"/>
      <c r="T200" s="184"/>
      <c r="U200" s="184"/>
      <c r="V200" s="184"/>
      <c r="W200" s="184"/>
      <c r="X200" s="184"/>
      <c r="Y200" s="184"/>
      <c r="Z200" s="184"/>
      <c r="AA200" s="184"/>
      <c r="AB200" s="184"/>
      <c r="AC200" s="184"/>
      <c r="AD200" s="184"/>
      <c r="AE200" s="184"/>
      <c r="AF200" s="184"/>
      <c r="AG200" s="184"/>
      <c r="AH200" s="184"/>
      <c r="AI200" s="184"/>
      <c r="AJ200" s="184"/>
      <c r="AK200" s="184"/>
      <c r="AL200" s="184"/>
      <c r="AM200" s="184"/>
      <c r="AN200" s="184"/>
      <c r="AO200" s="184"/>
      <c r="AP200" s="184"/>
      <c r="AQ200" s="184"/>
      <c r="AR200" s="184"/>
      <c r="AS200" s="184"/>
      <c r="AT200" s="184"/>
      <c r="AU200" s="184"/>
      <c r="AV200" s="184"/>
      <c r="AW200" s="184"/>
      <c r="AX200" s="184"/>
      <c r="AY200" s="184"/>
      <c r="AZ200" s="184"/>
      <c r="BA200" s="184"/>
      <c r="BB200" s="184"/>
      <c r="BC200" s="184"/>
      <c r="BD200" s="184"/>
      <c r="BE200" s="184"/>
      <c r="BF200" s="184"/>
    </row>
    <row r="201" spans="1:58" s="185" customFormat="1" ht="15" customHeight="1">
      <c r="A201" s="214"/>
      <c r="B201" s="215"/>
      <c r="C201" s="216"/>
      <c r="D201" s="217"/>
      <c r="E201" s="286">
        <v>15</v>
      </c>
      <c r="F201" s="849" t="s">
        <v>287</v>
      </c>
      <c r="G201" s="850"/>
      <c r="H201" s="219">
        <v>1</v>
      </c>
      <c r="I201" s="209">
        <f>IF(AND(OR(A201="x", A201="p"),NOT(B201="n")),H201,0)</f>
        <v>0</v>
      </c>
      <c r="J201" s="220">
        <f>IF(OR(D201="m", C201="y"),H201,0)</f>
        <v>0</v>
      </c>
      <c r="K201" s="253">
        <f t="shared" si="0"/>
        <v>0</v>
      </c>
      <c r="L201" s="442" t="s">
        <v>88</v>
      </c>
      <c r="M201" s="464"/>
      <c r="N201" s="184"/>
      <c r="O201" s="837" t="s">
        <v>288</v>
      </c>
      <c r="P201" s="837"/>
      <c r="Q201" s="837"/>
      <c r="R201" s="837"/>
      <c r="S201" s="184"/>
      <c r="T201" s="184"/>
      <c r="U201" s="184"/>
      <c r="V201" s="184"/>
      <c r="W201" s="184"/>
      <c r="X201" s="184"/>
      <c r="Y201" s="184"/>
      <c r="Z201" s="184"/>
      <c r="AA201" s="184"/>
      <c r="AB201" s="184"/>
      <c r="AC201" s="184"/>
      <c r="AD201" s="184"/>
      <c r="AE201" s="184"/>
      <c r="AF201" s="184"/>
      <c r="AG201" s="184"/>
      <c r="AH201" s="184"/>
      <c r="AI201" s="184"/>
      <c r="AJ201" s="184"/>
      <c r="AK201" s="184"/>
      <c r="AL201" s="184"/>
      <c r="AM201" s="184"/>
      <c r="AN201" s="184"/>
      <c r="AO201" s="184"/>
      <c r="AP201" s="184"/>
      <c r="AQ201" s="184"/>
      <c r="AR201" s="184"/>
      <c r="AS201" s="184"/>
      <c r="AT201" s="184"/>
      <c r="AU201" s="184"/>
      <c r="AV201" s="184"/>
      <c r="AW201" s="184"/>
      <c r="AX201" s="184"/>
      <c r="AY201" s="184"/>
      <c r="AZ201" s="184"/>
      <c r="BA201" s="184"/>
      <c r="BB201" s="184"/>
      <c r="BC201" s="184"/>
      <c r="BD201" s="184"/>
      <c r="BE201" s="184"/>
      <c r="BF201" s="184"/>
    </row>
    <row r="202" spans="1:58" s="185" customFormat="1" ht="15" customHeight="1">
      <c r="A202" s="214"/>
      <c r="B202" s="215"/>
      <c r="C202" s="463"/>
      <c r="D202" s="217"/>
      <c r="E202" s="286">
        <v>16</v>
      </c>
      <c r="F202" s="851" t="s">
        <v>289</v>
      </c>
      <c r="G202" s="852"/>
      <c r="H202" s="219">
        <v>1</v>
      </c>
      <c r="I202" s="209">
        <f>IF(AND(OR(A202="x", A202="p"),NOT(B202="n")),H202,0)</f>
        <v>0</v>
      </c>
      <c r="J202" s="220">
        <f>IF(OR(D202="m", C202="y"),H202,0)</f>
        <v>0</v>
      </c>
      <c r="K202" s="253">
        <f t="shared" si="0"/>
        <v>0</v>
      </c>
      <c r="L202" s="442" t="s">
        <v>88</v>
      </c>
      <c r="M202" s="464"/>
      <c r="N202" s="184"/>
      <c r="O202" s="202"/>
      <c r="P202" s="184"/>
      <c r="Q202" s="184"/>
      <c r="R202" s="184"/>
      <c r="S202" s="184"/>
      <c r="T202" s="184"/>
      <c r="U202" s="184"/>
      <c r="V202" s="184"/>
      <c r="W202" s="184"/>
      <c r="X202" s="184"/>
      <c r="Y202" s="184"/>
      <c r="Z202" s="184"/>
      <c r="AA202" s="184"/>
      <c r="AB202" s="184"/>
      <c r="AC202" s="184"/>
      <c r="AD202" s="184"/>
      <c r="AE202" s="184"/>
      <c r="AF202" s="184"/>
      <c r="AG202" s="184"/>
      <c r="AH202" s="184"/>
      <c r="AI202" s="184"/>
      <c r="AJ202" s="184"/>
      <c r="AK202" s="184"/>
      <c r="AL202" s="184"/>
      <c r="AM202" s="184"/>
      <c r="AN202" s="184"/>
      <c r="AO202" s="184"/>
      <c r="AP202" s="184"/>
      <c r="AQ202" s="184"/>
      <c r="AR202" s="184"/>
      <c r="AS202" s="184"/>
      <c r="AT202" s="184"/>
      <c r="AU202" s="184"/>
      <c r="AV202" s="184"/>
      <c r="AW202" s="184"/>
      <c r="AX202" s="184"/>
      <c r="AY202" s="184"/>
      <c r="AZ202" s="184"/>
      <c r="BA202" s="184"/>
      <c r="BB202" s="184"/>
      <c r="BC202" s="184"/>
      <c r="BD202" s="184"/>
      <c r="BE202" s="184"/>
      <c r="BF202" s="184"/>
    </row>
    <row r="203" spans="1:58" s="185" customFormat="1" ht="15">
      <c r="A203" s="214"/>
      <c r="B203" s="215"/>
      <c r="C203" s="463"/>
      <c r="D203" s="217"/>
      <c r="E203" s="286">
        <v>17</v>
      </c>
      <c r="F203" s="849" t="s">
        <v>290</v>
      </c>
      <c r="G203" s="850"/>
      <c r="H203" s="219">
        <v>1</v>
      </c>
      <c r="I203" s="209">
        <f>IF(AND(OR(A203="x", A203="p"),NOT(B203="n")),H203,0)</f>
        <v>0</v>
      </c>
      <c r="J203" s="220">
        <f>IF(OR(D203="m", C203="y"),H203,0)</f>
        <v>0</v>
      </c>
      <c r="K203" s="253">
        <f t="shared" si="0"/>
        <v>0</v>
      </c>
      <c r="L203" s="442" t="s">
        <v>88</v>
      </c>
      <c r="M203" s="464"/>
      <c r="N203" s="184"/>
      <c r="O203" s="202"/>
      <c r="P203" s="184"/>
      <c r="Q203" s="184"/>
      <c r="R203" s="184"/>
      <c r="S203" s="184"/>
      <c r="T203" s="184"/>
      <c r="U203" s="184"/>
      <c r="V203" s="184"/>
      <c r="W203" s="184"/>
      <c r="X203" s="184"/>
      <c r="Y203" s="184"/>
      <c r="Z203" s="184"/>
      <c r="AA203" s="184"/>
      <c r="AB203" s="184"/>
      <c r="AC203" s="184"/>
      <c r="AD203" s="184"/>
      <c r="AE203" s="184"/>
      <c r="AF203" s="184"/>
      <c r="AG203" s="184"/>
      <c r="AH203" s="184"/>
      <c r="AI203" s="184"/>
      <c r="AJ203" s="184"/>
      <c r="AK203" s="184"/>
      <c r="AL203" s="184"/>
      <c r="AM203" s="184"/>
      <c r="AN203" s="184"/>
      <c r="AO203" s="184"/>
      <c r="AP203" s="184"/>
      <c r="AQ203" s="184"/>
      <c r="AR203" s="184"/>
      <c r="AS203" s="184"/>
      <c r="AT203" s="184"/>
      <c r="AU203" s="184"/>
      <c r="AV203" s="184"/>
      <c r="AW203" s="184"/>
      <c r="AX203" s="184"/>
      <c r="AY203" s="184"/>
      <c r="AZ203" s="184"/>
      <c r="BA203" s="184"/>
      <c r="BB203" s="184"/>
      <c r="BC203" s="184"/>
      <c r="BD203" s="184"/>
      <c r="BE203" s="184"/>
      <c r="BF203" s="184"/>
    </row>
    <row r="204" spans="1:58" s="185" customFormat="1" ht="32.25" customHeight="1">
      <c r="A204" s="430"/>
      <c r="B204" s="431"/>
      <c r="C204" s="431"/>
      <c r="D204" s="432"/>
      <c r="E204" s="991" t="s">
        <v>291</v>
      </c>
      <c r="F204" s="992"/>
      <c r="G204" s="1041"/>
      <c r="H204" s="456"/>
      <c r="I204" s="457"/>
      <c r="J204" s="458"/>
      <c r="K204" s="459"/>
      <c r="L204" s="460"/>
      <c r="M204" s="461"/>
      <c r="N204" s="184"/>
      <c r="O204" s="202"/>
      <c r="P204" s="184"/>
      <c r="Q204" s="184"/>
      <c r="R204" s="184"/>
      <c r="S204" s="184"/>
      <c r="T204" s="184"/>
      <c r="U204" s="184"/>
      <c r="V204" s="184"/>
      <c r="W204" s="184"/>
      <c r="X204" s="184"/>
      <c r="Y204" s="184"/>
      <c r="Z204" s="184"/>
      <c r="AA204" s="184"/>
      <c r="AB204" s="184"/>
      <c r="AC204" s="184"/>
      <c r="AD204" s="184"/>
      <c r="AE204" s="184"/>
      <c r="AF204" s="184"/>
      <c r="AG204" s="184"/>
      <c r="AH204" s="184"/>
      <c r="AI204" s="184"/>
      <c r="AJ204" s="184"/>
      <c r="AK204" s="184"/>
      <c r="AL204" s="184"/>
      <c r="AM204" s="184"/>
      <c r="AN204" s="184"/>
      <c r="AO204" s="184"/>
      <c r="AP204" s="184"/>
      <c r="AQ204" s="184"/>
      <c r="AR204" s="184"/>
      <c r="AS204" s="184"/>
      <c r="AT204" s="184"/>
      <c r="AU204" s="184"/>
      <c r="AV204" s="184"/>
      <c r="AW204" s="184"/>
      <c r="AX204" s="184"/>
      <c r="AY204" s="184"/>
      <c r="AZ204" s="184"/>
      <c r="BA204" s="184"/>
      <c r="BB204" s="184"/>
      <c r="BC204" s="184"/>
      <c r="BD204" s="184"/>
      <c r="BE204" s="184"/>
      <c r="BF204" s="184"/>
    </row>
    <row r="205" spans="1:58" s="185" customFormat="1" ht="15">
      <c r="A205" s="287"/>
      <c r="B205" s="288"/>
      <c r="C205" s="288"/>
      <c r="D205" s="289"/>
      <c r="E205" s="379">
        <v>18</v>
      </c>
      <c r="F205" s="897" t="s">
        <v>292</v>
      </c>
      <c r="G205" s="898"/>
      <c r="H205" s="208"/>
      <c r="I205" s="243"/>
      <c r="J205" s="265"/>
      <c r="K205" s="232"/>
      <c r="L205" s="1029" t="s">
        <v>88</v>
      </c>
      <c r="M205" s="907"/>
      <c r="N205" s="184"/>
      <c r="O205" s="202"/>
      <c r="P205" s="184"/>
      <c r="Q205" s="184"/>
      <c r="R205" s="184"/>
      <c r="S205" s="184"/>
      <c r="T205" s="184"/>
      <c r="U205" s="184"/>
      <c r="V205" s="184"/>
      <c r="W205" s="184"/>
      <c r="X205" s="184"/>
      <c r="Y205" s="184"/>
      <c r="Z205" s="184"/>
      <c r="AA205" s="184"/>
      <c r="AB205" s="184"/>
      <c r="AC205" s="184"/>
      <c r="AD205" s="184"/>
      <c r="AE205" s="184"/>
      <c r="AF205" s="184"/>
      <c r="AG205" s="184"/>
      <c r="AH205" s="184"/>
      <c r="AI205" s="184"/>
      <c r="AJ205" s="184"/>
      <c r="AK205" s="184"/>
      <c r="AL205" s="184"/>
      <c r="AM205" s="184"/>
      <c r="AN205" s="184"/>
      <c r="AO205" s="184"/>
      <c r="AP205" s="184"/>
      <c r="AQ205" s="184"/>
      <c r="AR205" s="184"/>
      <c r="AS205" s="184"/>
      <c r="AT205" s="184"/>
      <c r="AU205" s="184"/>
      <c r="AV205" s="184"/>
      <c r="AW205" s="184"/>
      <c r="AX205" s="184"/>
      <c r="AY205" s="184"/>
      <c r="AZ205" s="184"/>
      <c r="BA205" s="184"/>
      <c r="BB205" s="184"/>
      <c r="BC205" s="184"/>
      <c r="BD205" s="184"/>
      <c r="BE205" s="184"/>
      <c r="BF205" s="184"/>
    </row>
    <row r="206" spans="1:58" s="185" customFormat="1" ht="15">
      <c r="A206" s="353"/>
      <c r="B206" s="354"/>
      <c r="C206" s="355"/>
      <c r="D206" s="356"/>
      <c r="E206" s="295" t="s">
        <v>155</v>
      </c>
      <c r="F206" s="798" t="s">
        <v>293</v>
      </c>
      <c r="G206" s="799"/>
      <c r="H206" s="208">
        <v>4</v>
      </c>
      <c r="I206" s="243">
        <f>IF(AND(OR(A206="x", A206="p"),NOT(OR(B206="n", A207="x", A207="p", A208="x", A208="p"))),H206,0)</f>
        <v>0</v>
      </c>
      <c r="J206" s="265">
        <f>IF(AND(OR(D206="m", C206="y"),NOT(D207="m"),NOT(C207="y"),NOT(D208="m"),NOT(C208="y")),H206,0)</f>
        <v>0</v>
      </c>
      <c r="K206" s="232">
        <f>IF(AND(J206&gt;0,C206="y"),H206,0)</f>
        <v>0</v>
      </c>
      <c r="L206" s="781"/>
      <c r="M206" s="838"/>
      <c r="N206" s="184"/>
      <c r="O206" s="202"/>
      <c r="P206" s="184"/>
      <c r="Q206" s="184"/>
      <c r="R206" s="184"/>
      <c r="S206" s="184"/>
      <c r="T206" s="184"/>
      <c r="U206" s="184"/>
      <c r="V206" s="184"/>
      <c r="W206" s="184"/>
      <c r="X206" s="184"/>
      <c r="Y206" s="184"/>
      <c r="Z206" s="184"/>
      <c r="AA206" s="184"/>
      <c r="AB206" s="184"/>
      <c r="AC206" s="184"/>
      <c r="AD206" s="184"/>
      <c r="AE206" s="184"/>
      <c r="AF206" s="184"/>
      <c r="AG206" s="184"/>
      <c r="AH206" s="184"/>
      <c r="AI206" s="184"/>
      <c r="AJ206" s="184"/>
      <c r="AK206" s="184"/>
      <c r="AL206" s="184"/>
      <c r="AM206" s="184"/>
      <c r="AN206" s="184"/>
      <c r="AO206" s="184"/>
      <c r="AP206" s="184"/>
      <c r="AQ206" s="184"/>
      <c r="AR206" s="184"/>
      <c r="AS206" s="184"/>
      <c r="AT206" s="184"/>
      <c r="AU206" s="184"/>
      <c r="AV206" s="184"/>
      <c r="AW206" s="184"/>
      <c r="AX206" s="184"/>
      <c r="AY206" s="184"/>
      <c r="AZ206" s="184"/>
      <c r="BA206" s="184"/>
      <c r="BB206" s="184"/>
      <c r="BC206" s="184"/>
      <c r="BD206" s="184"/>
      <c r="BE206" s="184"/>
      <c r="BF206" s="184"/>
    </row>
    <row r="207" spans="1:58" s="185" customFormat="1" ht="15" customHeight="1">
      <c r="A207" s="237"/>
      <c r="B207" s="238"/>
      <c r="C207" s="239"/>
      <c r="D207" s="240"/>
      <c r="E207" s="462" t="s">
        <v>157</v>
      </c>
      <c r="F207" s="882" t="s">
        <v>294</v>
      </c>
      <c r="G207" s="883"/>
      <c r="H207" s="242">
        <v>7</v>
      </c>
      <c r="I207" s="308">
        <f>IF(AND(OR(A207="x", A207="p"),NOT(OR(B207="n", A206="x", A206="p", A205="x", A205="p"))),H207,0)</f>
        <v>0</v>
      </c>
      <c r="J207" s="309">
        <f>IF(AND(OR(D207="m", C207="y"),NOT(D205="m"),NOT(C205="y"),NOT(D206="m"),NOT(C206="y")),H207,0)</f>
        <v>0</v>
      </c>
      <c r="K207" s="440">
        <f>IF(AND(J207&gt;0,C207="y"),H207,0)</f>
        <v>0</v>
      </c>
      <c r="L207" s="781"/>
      <c r="M207" s="838"/>
      <c r="N207" s="184"/>
      <c r="O207" s="202"/>
      <c r="P207" s="184"/>
      <c r="Q207" s="184"/>
      <c r="R207" s="184"/>
      <c r="S207" s="184"/>
      <c r="T207" s="184"/>
      <c r="U207" s="184"/>
      <c r="V207" s="184"/>
      <c r="W207" s="184"/>
      <c r="X207" s="184"/>
      <c r="Y207" s="184"/>
      <c r="Z207" s="184"/>
      <c r="AA207" s="184"/>
      <c r="AB207" s="184"/>
      <c r="AC207" s="184"/>
      <c r="AD207" s="184"/>
      <c r="AE207" s="184"/>
      <c r="AF207" s="184"/>
      <c r="AG207" s="184"/>
      <c r="AH207" s="184"/>
      <c r="AI207" s="184"/>
      <c r="AJ207" s="184"/>
      <c r="AK207" s="184"/>
      <c r="AL207" s="184"/>
      <c r="AM207" s="184"/>
      <c r="AN207" s="184"/>
      <c r="AO207" s="184"/>
      <c r="AP207" s="184"/>
      <c r="AQ207" s="184"/>
      <c r="AR207" s="184"/>
      <c r="AS207" s="184"/>
      <c r="AT207" s="184"/>
      <c r="AU207" s="184"/>
      <c r="AV207" s="184"/>
      <c r="AW207" s="184"/>
      <c r="AX207" s="184"/>
      <c r="AY207" s="184"/>
      <c r="AZ207" s="184"/>
      <c r="BA207" s="184"/>
      <c r="BB207" s="184"/>
      <c r="BC207" s="184"/>
      <c r="BD207" s="184"/>
      <c r="BE207" s="184"/>
      <c r="BF207" s="184"/>
    </row>
    <row r="208" spans="1:58" s="137" customFormat="1" ht="15" customHeight="1" thickBot="1">
      <c r="A208" s="353"/>
      <c r="B208" s="354"/>
      <c r="C208" s="355"/>
      <c r="D208" s="356"/>
      <c r="E208" s="465">
        <v>19</v>
      </c>
      <c r="F208" s="1039" t="s">
        <v>295</v>
      </c>
      <c r="G208" s="1040"/>
      <c r="H208" s="466">
        <v>5</v>
      </c>
      <c r="I208" s="467">
        <f>IF(AND(OR(A208="x", A208="p"),NOT(B208="n")),H208,0)</f>
        <v>0</v>
      </c>
      <c r="J208" s="468">
        <f>IF(OR(D208="m", C208="y"),H208,0)</f>
        <v>0</v>
      </c>
      <c r="K208" s="469">
        <f>IF(AND(J208&gt;0,C208="y"),H208,0)</f>
        <v>0</v>
      </c>
      <c r="L208" s="470"/>
      <c r="M208" s="471"/>
      <c r="N208" s="184"/>
      <c r="O208" s="138"/>
    </row>
    <row r="209" spans="1:58" s="185" customFormat="1" ht="15" customHeight="1" thickBot="1">
      <c r="A209" s="420"/>
      <c r="B209" s="421"/>
      <c r="C209" s="421"/>
      <c r="D209" s="422" t="s">
        <v>296</v>
      </c>
      <c r="E209" s="423"/>
      <c r="F209" s="424"/>
      <c r="G209" s="425"/>
      <c r="H209" s="426"/>
      <c r="I209" s="427"/>
      <c r="J209" s="367"/>
      <c r="K209" s="428"/>
      <c r="L209" s="429"/>
      <c r="M209" s="284"/>
      <c r="N209" s="137"/>
      <c r="O209" s="202"/>
      <c r="P209" s="184"/>
      <c r="Q209" s="184"/>
      <c r="R209" s="184"/>
      <c r="S209" s="184"/>
      <c r="T209" s="184"/>
      <c r="U209" s="184"/>
      <c r="V209" s="184"/>
      <c r="W209" s="184"/>
      <c r="X209" s="184"/>
      <c r="Y209" s="184"/>
      <c r="Z209" s="184"/>
      <c r="AA209" s="184"/>
      <c r="AB209" s="184"/>
      <c r="AC209" s="184"/>
      <c r="AD209" s="184"/>
      <c r="AE209" s="184"/>
      <c r="AF209" s="184"/>
      <c r="AG209" s="184"/>
      <c r="AH209" s="184"/>
      <c r="AI209" s="184"/>
      <c r="AJ209" s="184"/>
      <c r="AK209" s="184"/>
      <c r="AL209" s="184"/>
      <c r="AM209" s="184"/>
      <c r="AN209" s="184"/>
      <c r="AO209" s="184"/>
      <c r="AP209" s="184"/>
      <c r="AQ209" s="184"/>
      <c r="AR209" s="184"/>
      <c r="AS209" s="184"/>
      <c r="AT209" s="184"/>
      <c r="AU209" s="184"/>
      <c r="AV209" s="184"/>
      <c r="AW209" s="184"/>
      <c r="AX209" s="184"/>
      <c r="AY209" s="184"/>
      <c r="AZ209" s="184"/>
      <c r="BA209" s="184"/>
      <c r="BB209" s="184"/>
      <c r="BC209" s="184"/>
      <c r="BD209" s="184"/>
      <c r="BE209" s="184"/>
      <c r="BF209" s="184"/>
    </row>
    <row r="210" spans="1:58" s="185" customFormat="1" ht="14.25" customHeight="1">
      <c r="A210" s="287"/>
      <c r="B210" s="288"/>
      <c r="C210" s="288"/>
      <c r="D210" s="289"/>
      <c r="E210" s="379">
        <v>20</v>
      </c>
      <c r="F210" s="897" t="s">
        <v>297</v>
      </c>
      <c r="G210" s="898"/>
      <c r="H210" s="208"/>
      <c r="I210" s="243"/>
      <c r="J210" s="265"/>
      <c r="K210" s="232"/>
      <c r="L210" s="1029" t="s">
        <v>88</v>
      </c>
      <c r="M210" s="907"/>
      <c r="N210" s="184"/>
      <c r="O210" s="837" t="s">
        <v>298</v>
      </c>
      <c r="P210" s="837"/>
      <c r="Q210" s="837"/>
      <c r="R210" s="837"/>
      <c r="S210" s="184"/>
      <c r="T210" s="184"/>
      <c r="U210" s="184"/>
      <c r="V210" s="184"/>
      <c r="W210" s="184"/>
      <c r="X210" s="184"/>
      <c r="Y210" s="184"/>
      <c r="Z210" s="184"/>
      <c r="AA210" s="184"/>
      <c r="AB210" s="184"/>
      <c r="AC210" s="184"/>
      <c r="AD210" s="184"/>
      <c r="AE210" s="184"/>
      <c r="AF210" s="184"/>
      <c r="AG210" s="184"/>
      <c r="AH210" s="184"/>
      <c r="AI210" s="184"/>
      <c r="AJ210" s="184"/>
      <c r="AK210" s="184"/>
      <c r="AL210" s="184"/>
      <c r="AM210" s="184"/>
      <c r="AN210" s="184"/>
      <c r="AO210" s="184"/>
      <c r="AP210" s="184"/>
      <c r="AQ210" s="184"/>
      <c r="AR210" s="184"/>
      <c r="AS210" s="184"/>
      <c r="AT210" s="184"/>
      <c r="AU210" s="184"/>
      <c r="AV210" s="184"/>
      <c r="AW210" s="184"/>
      <c r="AX210" s="184"/>
      <c r="AY210" s="184"/>
      <c r="AZ210" s="184"/>
      <c r="BA210" s="184"/>
      <c r="BB210" s="184"/>
      <c r="BC210" s="184"/>
      <c r="BD210" s="184"/>
      <c r="BE210" s="184"/>
      <c r="BF210" s="184"/>
    </row>
    <row r="211" spans="1:58" s="185" customFormat="1" ht="15" customHeight="1">
      <c r="A211" s="353"/>
      <c r="B211" s="354"/>
      <c r="C211" s="355"/>
      <c r="D211" s="356"/>
      <c r="E211" s="295" t="s">
        <v>155</v>
      </c>
      <c r="F211" s="798" t="s">
        <v>299</v>
      </c>
      <c r="G211" s="799"/>
      <c r="H211" s="208">
        <v>4</v>
      </c>
      <c r="I211" s="243">
        <f>IF(AND(OR(A211="x", A211="p"),NOT(OR(B211="n", A212="x", A212="p", A213="x", A213="p"))),H211,0)</f>
        <v>0</v>
      </c>
      <c r="J211" s="265">
        <f>IF(AND(OR(D211="m", C211="y"),NOT(D212="m"),NOT(C212="y"),NOT(D213="m"),NOT(C213="y")),H211,0)</f>
        <v>0</v>
      </c>
      <c r="K211" s="232">
        <f>IF(AND(J211&gt;0,C211="y"),H211,0)</f>
        <v>0</v>
      </c>
      <c r="L211" s="781"/>
      <c r="M211" s="838"/>
      <c r="N211" s="184"/>
      <c r="O211" s="837" t="s">
        <v>300</v>
      </c>
      <c r="P211" s="837"/>
      <c r="Q211" s="837"/>
      <c r="R211" s="837"/>
      <c r="S211" s="837"/>
      <c r="T211" s="837"/>
      <c r="U211" s="837"/>
      <c r="V211" s="837"/>
      <c r="W211" s="837"/>
      <c r="X211" s="837"/>
      <c r="Y211" s="837"/>
      <c r="Z211" s="837"/>
      <c r="AA211" s="837"/>
      <c r="AB211" s="837"/>
      <c r="AC211" s="837"/>
      <c r="AD211" s="184"/>
      <c r="AE211" s="184"/>
      <c r="AF211" s="184"/>
      <c r="AG211" s="184"/>
      <c r="AH211" s="184"/>
      <c r="AI211" s="184"/>
      <c r="AJ211" s="184"/>
      <c r="AK211" s="184"/>
      <c r="AL211" s="184"/>
      <c r="AM211" s="184"/>
      <c r="AN211" s="184"/>
      <c r="AO211" s="184"/>
      <c r="AP211" s="184"/>
      <c r="AQ211" s="184"/>
      <c r="AR211" s="184"/>
      <c r="AS211" s="184"/>
      <c r="AT211" s="184"/>
      <c r="AU211" s="184"/>
      <c r="AV211" s="184"/>
      <c r="AW211" s="184"/>
      <c r="AX211" s="184"/>
      <c r="AY211" s="184"/>
      <c r="AZ211" s="184"/>
      <c r="BA211" s="184"/>
      <c r="BB211" s="184"/>
      <c r="BC211" s="184"/>
      <c r="BD211" s="184"/>
      <c r="BE211" s="184"/>
      <c r="BF211" s="184"/>
    </row>
    <row r="212" spans="1:58" s="185" customFormat="1" ht="14.25" customHeight="1">
      <c r="A212" s="311"/>
      <c r="B212" s="312"/>
      <c r="C212" s="313"/>
      <c r="D212" s="314"/>
      <c r="E212" s="462" t="s">
        <v>157</v>
      </c>
      <c r="F212" s="798" t="s">
        <v>301</v>
      </c>
      <c r="G212" s="799"/>
      <c r="H212" s="242">
        <v>1</v>
      </c>
      <c r="I212" s="308">
        <f>IF(AND(OR(A212="x", A212="p"),NOT(OR(B212="n", A211="x", A211="p", A210="x", A210="p"))),H212,0)</f>
        <v>0</v>
      </c>
      <c r="J212" s="309">
        <f>IF(AND(OR(D212="m", C212="y"),NOT(D210="m"),NOT(C210="y"),NOT(D211="m"),NOT(C211="y")),H212,0)</f>
        <v>0</v>
      </c>
      <c r="K212" s="440">
        <f>IF(AND(J212&gt;0,C212="y"),H212,0)</f>
        <v>0</v>
      </c>
      <c r="L212" s="781"/>
      <c r="M212" s="838"/>
      <c r="N212" s="184"/>
      <c r="O212" s="837" t="s">
        <v>302</v>
      </c>
      <c r="P212" s="837"/>
      <c r="Q212" s="837"/>
      <c r="R212" s="837"/>
      <c r="S212" s="837"/>
      <c r="T212" s="837"/>
      <c r="U212" s="837"/>
      <c r="V212" s="837"/>
      <c r="W212" s="837"/>
      <c r="X212" s="837"/>
      <c r="Y212" s="837"/>
      <c r="Z212" s="837"/>
      <c r="AA212" s="837"/>
      <c r="AB212" s="837"/>
      <c r="AC212" s="837"/>
      <c r="AD212" s="184"/>
      <c r="AE212" s="184"/>
      <c r="AF212" s="184"/>
      <c r="AG212" s="184"/>
      <c r="AH212" s="184"/>
      <c r="AI212" s="184"/>
      <c r="AJ212" s="184"/>
      <c r="AK212" s="184"/>
      <c r="AL212" s="184"/>
      <c r="AM212" s="184"/>
      <c r="AN212" s="184"/>
      <c r="AO212" s="184"/>
      <c r="AP212" s="184"/>
      <c r="AQ212" s="184"/>
      <c r="AR212" s="184"/>
      <c r="AS212" s="184"/>
      <c r="AT212" s="184"/>
      <c r="AU212" s="184"/>
      <c r="AV212" s="184"/>
      <c r="AW212" s="184"/>
      <c r="AX212" s="184"/>
      <c r="AY212" s="184"/>
      <c r="AZ212" s="184"/>
      <c r="BA212" s="184"/>
      <c r="BB212" s="184"/>
      <c r="BC212" s="184"/>
      <c r="BD212" s="184"/>
      <c r="BE212" s="184"/>
      <c r="BF212" s="184"/>
    </row>
    <row r="213" spans="1:58" s="185" customFormat="1" ht="15">
      <c r="A213" s="287"/>
      <c r="B213" s="288"/>
      <c r="C213" s="288"/>
      <c r="D213" s="289"/>
      <c r="E213" s="379">
        <v>21</v>
      </c>
      <c r="F213" s="897" t="s">
        <v>303</v>
      </c>
      <c r="G213" s="898"/>
      <c r="H213" s="271"/>
      <c r="I213" s="272"/>
      <c r="J213" s="360"/>
      <c r="K213" s="221"/>
      <c r="L213" s="1037" t="s">
        <v>88</v>
      </c>
      <c r="M213" s="906"/>
      <c r="N213" s="184"/>
      <c r="O213" s="837" t="s">
        <v>304</v>
      </c>
      <c r="P213" s="837"/>
      <c r="Q213" s="837"/>
      <c r="R213" s="837"/>
      <c r="S213" s="837"/>
      <c r="T213" s="837"/>
      <c r="U213" s="837"/>
      <c r="V213" s="837"/>
      <c r="W213" s="837"/>
      <c r="X213" s="837"/>
      <c r="Y213" s="837"/>
      <c r="Z213" s="837"/>
      <c r="AA213" s="837"/>
      <c r="AB213" s="837"/>
      <c r="AC213" s="837"/>
      <c r="AD213" s="184"/>
      <c r="AE213" s="184"/>
      <c r="AF213" s="184"/>
      <c r="AG213" s="184"/>
      <c r="AH213" s="184"/>
      <c r="AI213" s="184"/>
      <c r="AJ213" s="184"/>
      <c r="AK213" s="184"/>
      <c r="AL213" s="184"/>
      <c r="AM213" s="184"/>
      <c r="AN213" s="184"/>
      <c r="AO213" s="184"/>
      <c r="AP213" s="184"/>
      <c r="AQ213" s="184"/>
      <c r="AR213" s="184"/>
      <c r="AS213" s="184"/>
      <c r="AT213" s="184"/>
      <c r="AU213" s="184"/>
      <c r="AV213" s="184"/>
      <c r="AW213" s="184"/>
      <c r="AX213" s="184"/>
      <c r="AY213" s="184"/>
      <c r="AZ213" s="184"/>
      <c r="BA213" s="184"/>
      <c r="BB213" s="184"/>
      <c r="BC213" s="184"/>
      <c r="BD213" s="184"/>
      <c r="BE213" s="184"/>
      <c r="BF213" s="184"/>
    </row>
    <row r="214" spans="1:58" s="185" customFormat="1" ht="15">
      <c r="A214" s="317"/>
      <c r="B214" s="318"/>
      <c r="C214" s="319"/>
      <c r="D214" s="320"/>
      <c r="E214" s="439" t="s">
        <v>155</v>
      </c>
      <c r="F214" s="798" t="s">
        <v>305</v>
      </c>
      <c r="G214" s="799"/>
      <c r="H214" s="208">
        <v>2</v>
      </c>
      <c r="I214" s="243">
        <f>IF(AND(OR(A214="x", A214="p"),NOT(OR(B214="n", A215="x", A215="p", A216="x", A216="p"))),H214,0)</f>
        <v>0</v>
      </c>
      <c r="J214" s="265">
        <f>IF(AND(OR(D214="m", C214="y"),NOT(D215="m"),NOT(C215="y"),NOT(D216="m"),NOT(C216="y")),H214,0)</f>
        <v>0</v>
      </c>
      <c r="K214" s="221">
        <f>IF(AND(J214&gt;0,C214="y"),H214,0)</f>
        <v>0</v>
      </c>
      <c r="L214" s="1029"/>
      <c r="M214" s="907"/>
      <c r="N214" s="184"/>
      <c r="O214" s="776" t="s">
        <v>306</v>
      </c>
      <c r="P214" s="776"/>
      <c r="Q214" s="776"/>
      <c r="R214" s="776"/>
      <c r="S214" s="184"/>
      <c r="T214" s="184"/>
      <c r="U214" s="184"/>
      <c r="V214" s="184"/>
      <c r="W214" s="184"/>
      <c r="X214" s="184"/>
      <c r="Y214" s="184"/>
      <c r="Z214" s="184"/>
      <c r="AA214" s="184"/>
      <c r="AB214" s="184"/>
      <c r="AC214" s="184"/>
      <c r="AD214" s="184"/>
      <c r="AE214" s="184"/>
      <c r="AF214" s="184"/>
      <c r="AG214" s="184"/>
      <c r="AH214" s="184"/>
      <c r="AI214" s="184"/>
      <c r="AJ214" s="184"/>
      <c r="AK214" s="184"/>
      <c r="AL214" s="184"/>
      <c r="AM214" s="184"/>
      <c r="AN214" s="184"/>
      <c r="AO214" s="184"/>
      <c r="AP214" s="184"/>
      <c r="AQ214" s="184"/>
      <c r="AR214" s="184"/>
      <c r="AS214" s="184"/>
      <c r="AT214" s="184"/>
      <c r="AU214" s="184"/>
      <c r="AV214" s="184"/>
      <c r="AW214" s="184"/>
      <c r="AX214" s="184"/>
      <c r="AY214" s="184"/>
      <c r="AZ214" s="184"/>
      <c r="BA214" s="184"/>
      <c r="BB214" s="184"/>
      <c r="BC214" s="184"/>
      <c r="BD214" s="184"/>
      <c r="BE214" s="184"/>
      <c r="BF214" s="184"/>
    </row>
    <row r="215" spans="1:58" s="185" customFormat="1" ht="15">
      <c r="A215" s="311"/>
      <c r="B215" s="312"/>
      <c r="C215" s="313"/>
      <c r="D215" s="314"/>
      <c r="E215" s="439" t="s">
        <v>157</v>
      </c>
      <c r="F215" s="882" t="s">
        <v>307</v>
      </c>
      <c r="G215" s="883"/>
      <c r="H215" s="242">
        <v>2</v>
      </c>
      <c r="I215" s="300">
        <f>IF(AND(OR(A215="x", A215="p"),NOT(OR(B215="n", A214="x", A214="p", A216="x", A216="p"))),H215,0)</f>
        <v>0</v>
      </c>
      <c r="J215" s="301">
        <f>IF(AND(OR(D215="m", C215="y"),NOT(D216="m"),NOT(C216="y"),NOT(D214="m"),NOT(C214="y")),H215,0)</f>
        <v>0</v>
      </c>
      <c r="K215" s="221">
        <f>IF(AND(J215&gt;0,C215="y"),H215,0)</f>
        <v>0</v>
      </c>
      <c r="L215" s="1029"/>
      <c r="M215" s="907"/>
      <c r="N215" s="184"/>
      <c r="O215" s="837" t="s">
        <v>308</v>
      </c>
      <c r="P215" s="837"/>
      <c r="Q215" s="837"/>
      <c r="R215" s="184"/>
      <c r="S215" s="184"/>
      <c r="T215" s="184"/>
      <c r="U215" s="184"/>
      <c r="V215" s="184"/>
      <c r="W215" s="184"/>
      <c r="X215" s="184"/>
      <c r="Y215" s="184"/>
      <c r="Z215" s="184"/>
      <c r="AA215" s="184"/>
      <c r="AB215" s="184"/>
      <c r="AC215" s="184"/>
      <c r="AD215" s="184"/>
      <c r="AE215" s="184"/>
      <c r="AF215" s="184"/>
      <c r="AG215" s="184"/>
      <c r="AH215" s="184"/>
      <c r="AI215" s="184"/>
      <c r="AJ215" s="184"/>
      <c r="AK215" s="184"/>
      <c r="AL215" s="184"/>
      <c r="AM215" s="184"/>
      <c r="AN215" s="184"/>
      <c r="AO215" s="184"/>
      <c r="AP215" s="184"/>
      <c r="AQ215" s="184"/>
      <c r="AR215" s="184"/>
      <c r="AS215" s="184"/>
      <c r="AT215" s="184"/>
      <c r="AU215" s="184"/>
      <c r="AV215" s="184"/>
      <c r="AW215" s="184"/>
      <c r="AX215" s="184"/>
      <c r="AY215" s="184"/>
      <c r="AZ215" s="184"/>
      <c r="BA215" s="184"/>
      <c r="BB215" s="184"/>
      <c r="BC215" s="184"/>
      <c r="BD215" s="184"/>
      <c r="BE215" s="184"/>
      <c r="BF215" s="184"/>
    </row>
    <row r="216" spans="1:58" s="185" customFormat="1" ht="15">
      <c r="A216" s="311"/>
      <c r="B216" s="312"/>
      <c r="C216" s="313"/>
      <c r="D216" s="314"/>
      <c r="E216" s="472" t="s">
        <v>160</v>
      </c>
      <c r="F216" s="976" t="s">
        <v>309</v>
      </c>
      <c r="G216" s="977"/>
      <c r="H216" s="307">
        <v>2</v>
      </c>
      <c r="I216" s="230">
        <f>IF(AND(OR(A216="x", A216="p"),NOT(OR(B216="n", A214="x", A214="p", A215="x", A215="p"))),H216,0)</f>
        <v>0</v>
      </c>
      <c r="J216" s="315">
        <f>IF(AND(OR(D216="m", C216="y"),NOT(D214="m"),NOT(C214="y"),NOT(D215="m"),NOT(C215="y")),H216,0)</f>
        <v>0</v>
      </c>
      <c r="K216" s="221">
        <f>IF(AND(J216&gt;0,C216="y"),H216,0)</f>
        <v>0</v>
      </c>
      <c r="L216" s="1038"/>
      <c r="M216" s="908"/>
      <c r="N216" s="184"/>
      <c r="O216" s="202"/>
      <c r="P216" s="184"/>
      <c r="Q216" s="184"/>
      <c r="R216" s="184"/>
      <c r="S216" s="184"/>
      <c r="T216" s="184"/>
      <c r="U216" s="184"/>
      <c r="V216" s="184"/>
      <c r="W216" s="184"/>
      <c r="X216" s="184"/>
      <c r="Y216" s="184"/>
      <c r="Z216" s="184"/>
      <c r="AA216" s="184"/>
      <c r="AB216" s="184"/>
      <c r="AC216" s="184"/>
      <c r="AD216" s="184"/>
      <c r="AE216" s="184"/>
      <c r="AF216" s="184"/>
      <c r="AG216" s="184"/>
      <c r="AH216" s="184"/>
      <c r="AI216" s="184"/>
      <c r="AJ216" s="184"/>
      <c r="AK216" s="184"/>
      <c r="AL216" s="184"/>
      <c r="AM216" s="184"/>
      <c r="AN216" s="184"/>
      <c r="AO216" s="184"/>
      <c r="AP216" s="184"/>
      <c r="AQ216" s="184"/>
      <c r="AR216" s="184"/>
      <c r="AS216" s="184"/>
      <c r="AT216" s="184"/>
      <c r="AU216" s="184"/>
      <c r="AV216" s="184"/>
      <c r="AW216" s="184"/>
      <c r="AX216" s="184"/>
      <c r="AY216" s="184"/>
      <c r="AZ216" s="184"/>
      <c r="BA216" s="184"/>
      <c r="BB216" s="184"/>
      <c r="BC216" s="184"/>
      <c r="BD216" s="184"/>
      <c r="BE216" s="184"/>
      <c r="BF216" s="184"/>
    </row>
    <row r="217" spans="1:58" ht="16.5" customHeight="1">
      <c r="A217" s="214"/>
      <c r="B217" s="215"/>
      <c r="C217" s="216"/>
      <c r="D217" s="217"/>
      <c r="E217" s="414">
        <v>22</v>
      </c>
      <c r="F217" s="853" t="s">
        <v>310</v>
      </c>
      <c r="G217" s="854"/>
      <c r="H217" s="219">
        <v>1</v>
      </c>
      <c r="I217" s="209">
        <f>IF(AND(OR(A217="x", A217="p"),NOT(B217="n")),H217,0)</f>
        <v>0</v>
      </c>
      <c r="J217" s="220">
        <f>IF(OR(D217="m", C217="y"),H217,0)</f>
        <v>0</v>
      </c>
      <c r="K217" s="253">
        <f>IF(AND(J217&gt;0,C217="y"),H217,0)</f>
        <v>0</v>
      </c>
      <c r="L217" s="246" t="s">
        <v>311</v>
      </c>
      <c r="M217" s="158"/>
      <c r="N217" s="184"/>
      <c r="O217" s="792" t="s">
        <v>312</v>
      </c>
      <c r="P217" s="792"/>
      <c r="Q217" s="792"/>
      <c r="R217" s="792"/>
    </row>
    <row r="218" spans="1:58" s="185" customFormat="1" ht="15.75" thickBot="1">
      <c r="A218" s="203"/>
      <c r="B218" s="204"/>
      <c r="C218" s="205"/>
      <c r="D218" s="206"/>
      <c r="E218" s="473">
        <v>23</v>
      </c>
      <c r="F218" s="853" t="s">
        <v>313</v>
      </c>
      <c r="G218" s="854"/>
      <c r="H218" s="208">
        <v>1</v>
      </c>
      <c r="I218" s="243">
        <f>IF(AND(OR(A218="x", A218="p"),NOT(B218="n")),H218,0)</f>
        <v>0</v>
      </c>
      <c r="J218" s="210">
        <f>IF(OR(D218="m", C218="y"),H218,0)</f>
        <v>0</v>
      </c>
      <c r="K218" s="474">
        <f>IF(AND(J218&gt;0,C218="y"),H218,0)</f>
        <v>0</v>
      </c>
      <c r="L218" s="212" t="s">
        <v>88</v>
      </c>
      <c r="M218" s="475"/>
      <c r="N218" s="137"/>
      <c r="O218" s="202"/>
      <c r="P218" s="184"/>
      <c r="Q218" s="184"/>
      <c r="R218" s="184"/>
      <c r="S218" s="184"/>
      <c r="T218" s="184"/>
      <c r="U218" s="184"/>
      <c r="V218" s="184"/>
      <c r="W218" s="184"/>
      <c r="X218" s="184"/>
      <c r="Y218" s="184"/>
      <c r="Z218" s="184"/>
      <c r="AA218" s="184"/>
      <c r="AB218" s="184"/>
      <c r="AC218" s="184"/>
      <c r="AD218" s="184"/>
      <c r="AE218" s="184"/>
      <c r="AF218" s="184"/>
      <c r="AG218" s="184"/>
      <c r="AH218" s="184"/>
      <c r="AI218" s="184"/>
      <c r="AJ218" s="184"/>
      <c r="AK218" s="184"/>
      <c r="AL218" s="184"/>
      <c r="AM218" s="184"/>
      <c r="AN218" s="184"/>
      <c r="AO218" s="184"/>
      <c r="AP218" s="184"/>
      <c r="AQ218" s="184"/>
      <c r="AR218" s="184"/>
      <c r="AS218" s="184"/>
      <c r="AT218" s="184"/>
      <c r="AU218" s="184"/>
      <c r="AV218" s="184"/>
      <c r="AW218" s="184"/>
      <c r="AX218" s="184"/>
      <c r="AY218" s="184"/>
      <c r="AZ218" s="184"/>
      <c r="BA218" s="184"/>
      <c r="BB218" s="184"/>
      <c r="BC218" s="184"/>
      <c r="BD218" s="184"/>
      <c r="BE218" s="184"/>
      <c r="BF218" s="184"/>
    </row>
    <row r="219" spans="1:58" s="185" customFormat="1" ht="15.75" thickBot="1">
      <c r="A219" s="420"/>
      <c r="B219" s="421"/>
      <c r="C219" s="421"/>
      <c r="D219" s="422" t="s">
        <v>314</v>
      </c>
      <c r="E219" s="423"/>
      <c r="F219" s="424"/>
      <c r="G219" s="425"/>
      <c r="H219" s="426"/>
      <c r="I219" s="427"/>
      <c r="J219" s="367"/>
      <c r="K219" s="428"/>
      <c r="L219" s="429"/>
      <c r="M219" s="284"/>
      <c r="N219" s="184"/>
      <c r="O219" s="202"/>
      <c r="P219" s="184"/>
      <c r="Q219" s="184"/>
      <c r="R219" s="184"/>
      <c r="S219" s="184"/>
      <c r="T219" s="184"/>
      <c r="U219" s="184"/>
      <c r="V219" s="184"/>
      <c r="W219" s="184"/>
      <c r="X219" s="184"/>
      <c r="Y219" s="184"/>
      <c r="Z219" s="184"/>
      <c r="AA219" s="184"/>
      <c r="AB219" s="184"/>
      <c r="AC219" s="184"/>
      <c r="AD219" s="184"/>
      <c r="AE219" s="184"/>
      <c r="AF219" s="184"/>
      <c r="AG219" s="184"/>
      <c r="AH219" s="184"/>
      <c r="AI219" s="184"/>
      <c r="AJ219" s="184"/>
      <c r="AK219" s="184"/>
      <c r="AL219" s="184"/>
      <c r="AM219" s="184"/>
      <c r="AN219" s="184"/>
      <c r="AO219" s="184"/>
      <c r="AP219" s="184"/>
      <c r="AQ219" s="184"/>
      <c r="AR219" s="184"/>
      <c r="AS219" s="184"/>
      <c r="AT219" s="184"/>
      <c r="AU219" s="184"/>
      <c r="AV219" s="184"/>
      <c r="AW219" s="184"/>
      <c r="AX219" s="184"/>
      <c r="AY219" s="184"/>
      <c r="AZ219" s="184"/>
      <c r="BA219" s="184"/>
      <c r="BB219" s="184"/>
      <c r="BC219" s="184"/>
      <c r="BD219" s="184"/>
      <c r="BE219" s="184"/>
      <c r="BF219" s="184"/>
    </row>
    <row r="220" spans="1:58" s="185" customFormat="1" ht="15">
      <c r="A220" s="476"/>
      <c r="B220" s="477"/>
      <c r="C220" s="477"/>
      <c r="D220" s="477"/>
      <c r="E220" s="478">
        <v>24</v>
      </c>
      <c r="F220" s="1030" t="s">
        <v>315</v>
      </c>
      <c r="G220" s="1031"/>
      <c r="H220" s="479"/>
      <c r="I220" s="480"/>
      <c r="J220" s="481"/>
      <c r="K220" s="482"/>
      <c r="L220" s="483"/>
      <c r="M220" s="1032"/>
      <c r="N220" s="184"/>
      <c r="O220" s="837" t="s">
        <v>316</v>
      </c>
      <c r="P220" s="837"/>
      <c r="Q220" s="837"/>
      <c r="R220" s="837"/>
      <c r="S220" s="184"/>
      <c r="T220" s="184"/>
      <c r="U220" s="184"/>
      <c r="V220" s="184"/>
      <c r="W220" s="184"/>
      <c r="X220" s="184"/>
      <c r="Y220" s="184"/>
      <c r="Z220" s="184"/>
      <c r="AA220" s="184"/>
      <c r="AB220" s="184"/>
      <c r="AC220" s="184"/>
      <c r="AD220" s="184"/>
      <c r="AE220" s="184"/>
      <c r="AF220" s="184"/>
      <c r="AG220" s="184"/>
      <c r="AH220" s="184"/>
      <c r="AI220" s="184"/>
      <c r="AJ220" s="184"/>
      <c r="AK220" s="184"/>
      <c r="AL220" s="184"/>
      <c r="AM220" s="184"/>
      <c r="AN220" s="184"/>
      <c r="AO220" s="184"/>
      <c r="AP220" s="184"/>
      <c r="AQ220" s="184"/>
      <c r="AR220" s="184"/>
      <c r="AS220" s="184"/>
      <c r="AT220" s="184"/>
      <c r="AU220" s="184"/>
      <c r="AV220" s="184"/>
      <c r="AW220" s="184"/>
      <c r="AX220" s="184"/>
      <c r="AY220" s="184"/>
      <c r="AZ220" s="184"/>
      <c r="BA220" s="184"/>
      <c r="BB220" s="184"/>
      <c r="BC220" s="184"/>
      <c r="BD220" s="184"/>
      <c r="BE220" s="184"/>
      <c r="BF220" s="184"/>
    </row>
    <row r="221" spans="1:58" s="185" customFormat="1" ht="15">
      <c r="A221" s="291"/>
      <c r="B221" s="292"/>
      <c r="C221" s="484"/>
      <c r="D221" s="484"/>
      <c r="E221" s="485" t="s">
        <v>155</v>
      </c>
      <c r="F221" s="1033" t="s">
        <v>317</v>
      </c>
      <c r="G221" s="1034"/>
      <c r="H221" s="486">
        <v>1</v>
      </c>
      <c r="I221" s="243">
        <f>IF(AND(OR(A221="x", A221="p"),NOT(OR(B221="n", A222="x", A222="p", A223="x", A223="p"))),H221,0)</f>
        <v>0</v>
      </c>
      <c r="J221" s="265">
        <f>IF(AND(OR(D221="m", C221="y"),NOT(D222="m"),NOT(C222="y"),NOT(D223="m"),NOT(C223="y")),H221,0)</f>
        <v>0</v>
      </c>
      <c r="K221" s="221">
        <f>IF(AND(J221&gt;0,C221="y"),H221,0)</f>
        <v>0</v>
      </c>
      <c r="L221" s="1029" t="s">
        <v>88</v>
      </c>
      <c r="M221" s="1010"/>
      <c r="N221" s="184"/>
      <c r="O221" s="202"/>
      <c r="P221" s="184"/>
      <c r="Q221" s="184"/>
      <c r="R221" s="184"/>
      <c r="S221" s="184"/>
      <c r="T221" s="184"/>
      <c r="U221" s="184"/>
      <c r="V221" s="184"/>
      <c r="W221" s="184"/>
      <c r="X221" s="184"/>
      <c r="Y221" s="184"/>
      <c r="Z221" s="184"/>
      <c r="AA221" s="184"/>
      <c r="AB221" s="184"/>
      <c r="AC221" s="184"/>
      <c r="AD221" s="184"/>
      <c r="AE221" s="184"/>
      <c r="AF221" s="184"/>
      <c r="AG221" s="184"/>
      <c r="AH221" s="184"/>
      <c r="AI221" s="184"/>
      <c r="AJ221" s="184"/>
      <c r="AK221" s="184"/>
      <c r="AL221" s="184"/>
      <c r="AM221" s="184"/>
      <c r="AN221" s="184"/>
      <c r="AO221" s="184"/>
      <c r="AP221" s="184"/>
      <c r="AQ221" s="184"/>
      <c r="AR221" s="184"/>
      <c r="AS221" s="184"/>
      <c r="AT221" s="184"/>
      <c r="AU221" s="184"/>
      <c r="AV221" s="184"/>
      <c r="AW221" s="184"/>
      <c r="AX221" s="184"/>
      <c r="AY221" s="184"/>
      <c r="AZ221" s="184"/>
      <c r="BA221" s="184"/>
      <c r="BB221" s="184"/>
      <c r="BC221" s="184"/>
      <c r="BD221" s="184"/>
      <c r="BE221" s="184"/>
      <c r="BF221" s="184"/>
    </row>
    <row r="222" spans="1:58" s="185" customFormat="1" ht="15">
      <c r="A222" s="311"/>
      <c r="B222" s="312"/>
      <c r="C222" s="487"/>
      <c r="D222" s="487"/>
      <c r="E222" s="488" t="s">
        <v>157</v>
      </c>
      <c r="F222" s="1035" t="s">
        <v>318</v>
      </c>
      <c r="G222" s="1036"/>
      <c r="H222" s="489">
        <v>2</v>
      </c>
      <c r="I222" s="300">
        <f>IF(AND(OR(A222="x", A222="p"),NOT(OR(B222="n", A221="x", A221="p", A223="x", A223="p"))),H222,0)</f>
        <v>0</v>
      </c>
      <c r="J222" s="301">
        <f>IF(AND(OR(D222="m", C222="y"),NOT(D223="m"),NOT(C223="y"),NOT(D221="m"),NOT(C221="y")),H222,0)</f>
        <v>0</v>
      </c>
      <c r="K222" s="221">
        <f>IF(AND(J222&gt;0,C222="y"),H222,0)</f>
        <v>0</v>
      </c>
      <c r="L222" s="781"/>
      <c r="M222" s="1010"/>
      <c r="N222" s="184"/>
      <c r="O222" s="202"/>
      <c r="P222" s="184"/>
      <c r="Q222" s="184"/>
      <c r="R222" s="184"/>
      <c r="S222" s="184"/>
      <c r="T222" s="184"/>
      <c r="U222" s="184"/>
      <c r="V222" s="184"/>
      <c r="W222" s="184"/>
      <c r="X222" s="184"/>
      <c r="Y222" s="184"/>
      <c r="Z222" s="184"/>
      <c r="AA222" s="184"/>
      <c r="AB222" s="184"/>
      <c r="AC222" s="184"/>
      <c r="AD222" s="184"/>
      <c r="AE222" s="184"/>
      <c r="AF222" s="184"/>
      <c r="AG222" s="184"/>
      <c r="AH222" s="184"/>
      <c r="AI222" s="184"/>
      <c r="AJ222" s="184"/>
      <c r="AK222" s="184"/>
      <c r="AL222" s="184"/>
      <c r="AM222" s="184"/>
      <c r="AN222" s="184"/>
      <c r="AO222" s="184"/>
      <c r="AP222" s="184"/>
      <c r="AQ222" s="184"/>
      <c r="AR222" s="184"/>
      <c r="AS222" s="184"/>
      <c r="AT222" s="184"/>
      <c r="AU222" s="184"/>
      <c r="AV222" s="184"/>
      <c r="AW222" s="184"/>
      <c r="AX222" s="184"/>
      <c r="AY222" s="184"/>
      <c r="AZ222" s="184"/>
      <c r="BA222" s="184"/>
      <c r="BB222" s="184"/>
      <c r="BC222" s="184"/>
      <c r="BD222" s="184"/>
      <c r="BE222" s="184"/>
      <c r="BF222" s="184"/>
    </row>
    <row r="223" spans="1:58" s="185" customFormat="1" ht="15">
      <c r="A223" s="302"/>
      <c r="B223" s="303"/>
      <c r="C223" s="490"/>
      <c r="D223" s="490"/>
      <c r="E223" s="488" t="s">
        <v>160</v>
      </c>
      <c r="F223" s="1035" t="s">
        <v>319</v>
      </c>
      <c r="G223" s="1036"/>
      <c r="H223" s="491">
        <v>3</v>
      </c>
      <c r="I223" s="230">
        <f>IF(AND(OR(A223="x", A223="p"),NOT(OR(B223="n", A221="x", A221="p", A222="x", A222="p"))),H223,0)</f>
        <v>0</v>
      </c>
      <c r="J223" s="315">
        <f>IF(AND(OR(D223="m", C223="y"),NOT(D221="m"),NOT(C221="y"),NOT(D222="m"),NOT(C222="y")),H223,0)</f>
        <v>0</v>
      </c>
      <c r="K223" s="221">
        <f>IF(AND(J223&gt;0,C223="y"),H223,0)</f>
        <v>0</v>
      </c>
      <c r="L223" s="782"/>
      <c r="M223" s="1011"/>
      <c r="N223" s="184"/>
      <c r="O223" s="202"/>
      <c r="P223" s="184"/>
      <c r="Q223" s="184"/>
      <c r="R223" s="184"/>
      <c r="S223" s="184"/>
      <c r="T223" s="184"/>
      <c r="U223" s="184"/>
      <c r="V223" s="184"/>
      <c r="W223" s="184"/>
      <c r="X223" s="184"/>
      <c r="Y223" s="184"/>
      <c r="Z223" s="184"/>
      <c r="AA223" s="184"/>
      <c r="AB223" s="184"/>
      <c r="AC223" s="184"/>
      <c r="AD223" s="184"/>
      <c r="AE223" s="184"/>
      <c r="AF223" s="184"/>
      <c r="AG223" s="184"/>
      <c r="AH223" s="184"/>
      <c r="AI223" s="184"/>
      <c r="AJ223" s="184"/>
      <c r="AK223" s="184"/>
      <c r="AL223" s="184"/>
      <c r="AM223" s="184"/>
      <c r="AN223" s="184"/>
      <c r="AO223" s="184"/>
      <c r="AP223" s="184"/>
      <c r="AQ223" s="184"/>
      <c r="AR223" s="184"/>
      <c r="AS223" s="184"/>
      <c r="AT223" s="184"/>
      <c r="AU223" s="184"/>
      <c r="AV223" s="184"/>
      <c r="AW223" s="184"/>
      <c r="AX223" s="184"/>
      <c r="AY223" s="184"/>
      <c r="AZ223" s="184"/>
      <c r="BA223" s="184"/>
      <c r="BB223" s="184"/>
      <c r="BC223" s="184"/>
      <c r="BD223" s="184"/>
      <c r="BE223" s="184"/>
      <c r="BF223" s="184"/>
    </row>
    <row r="224" spans="1:58" s="185" customFormat="1" ht="15" customHeight="1">
      <c r="A224" s="287"/>
      <c r="B224" s="288"/>
      <c r="C224" s="288"/>
      <c r="D224" s="289"/>
      <c r="E224" s="492">
        <v>25</v>
      </c>
      <c r="F224" s="1027" t="s">
        <v>320</v>
      </c>
      <c r="G224" s="1028"/>
      <c r="H224" s="493"/>
      <c r="I224" s="494"/>
      <c r="J224" s="481"/>
      <c r="K224" s="495"/>
      <c r="L224" s="496"/>
      <c r="M224" s="1026"/>
      <c r="N224" s="184"/>
      <c r="O224" s="776" t="s">
        <v>321</v>
      </c>
      <c r="P224" s="776"/>
      <c r="Q224" s="776"/>
      <c r="R224" s="776"/>
      <c r="S224" s="776"/>
      <c r="T224" s="776"/>
      <c r="U224" s="776"/>
      <c r="V224" s="776"/>
      <c r="W224" s="776"/>
      <c r="X224" s="776"/>
      <c r="Y224" s="776"/>
      <c r="Z224" s="776"/>
      <c r="AA224" s="776"/>
      <c r="AB224" s="776"/>
      <c r="AC224" s="776"/>
      <c r="AD224" s="184"/>
      <c r="AE224" s="184"/>
      <c r="AF224" s="184"/>
      <c r="AG224" s="184"/>
      <c r="AH224" s="184"/>
      <c r="AI224" s="184"/>
      <c r="AJ224" s="184"/>
      <c r="AK224" s="184"/>
      <c r="AL224" s="184"/>
      <c r="AM224" s="184"/>
      <c r="AN224" s="184"/>
      <c r="AO224" s="184"/>
      <c r="AP224" s="184"/>
      <c r="AQ224" s="184"/>
      <c r="AR224" s="184"/>
      <c r="AS224" s="184"/>
      <c r="AT224" s="184"/>
      <c r="AU224" s="184"/>
      <c r="AV224" s="184"/>
      <c r="AW224" s="184"/>
      <c r="AX224" s="184"/>
      <c r="AY224" s="184"/>
      <c r="AZ224" s="184"/>
      <c r="BA224" s="184"/>
      <c r="BB224" s="184"/>
      <c r="BC224" s="184"/>
      <c r="BD224" s="184"/>
      <c r="BE224" s="184"/>
      <c r="BF224" s="184"/>
    </row>
    <row r="225" spans="1:58" s="185" customFormat="1" ht="15">
      <c r="A225" s="203"/>
      <c r="B225" s="204"/>
      <c r="C225" s="205"/>
      <c r="D225" s="206"/>
      <c r="E225" s="295" t="s">
        <v>155</v>
      </c>
      <c r="F225" s="798" t="s">
        <v>319</v>
      </c>
      <c r="G225" s="799"/>
      <c r="H225" s="497">
        <v>2</v>
      </c>
      <c r="I225" s="243">
        <f>IF(AND(OR(A225="x", A225="p"),NOT(OR(B225="n", A226="x", A226="p", A227="x", A227="p"))),H225,0)</f>
        <v>0</v>
      </c>
      <c r="J225" s="265">
        <f>IF(AND(OR(D225="m", C225="y"),NOT(D226="m"),NOT(C226="y"),NOT(D227="m"),NOT(C227="y")),H225,0)</f>
        <v>0</v>
      </c>
      <c r="K225" s="232">
        <f>IF(AND(J225&gt;0,C225="y"),H225,0)</f>
        <v>0</v>
      </c>
      <c r="L225" s="1029" t="s">
        <v>88</v>
      </c>
      <c r="M225" s="1010"/>
      <c r="N225" s="184"/>
      <c r="O225" s="202"/>
      <c r="P225" s="184"/>
      <c r="Q225" s="184"/>
      <c r="R225" s="184"/>
      <c r="S225" s="184"/>
      <c r="T225" s="184"/>
      <c r="U225" s="184"/>
      <c r="V225" s="184"/>
      <c r="W225" s="184"/>
      <c r="X225" s="184"/>
      <c r="Y225" s="184"/>
      <c r="Z225" s="184"/>
      <c r="AA225" s="184"/>
      <c r="AB225" s="184"/>
      <c r="AC225" s="184"/>
      <c r="AD225" s="184"/>
      <c r="AE225" s="184"/>
      <c r="AF225" s="184"/>
      <c r="AG225" s="184"/>
      <c r="AH225" s="184"/>
      <c r="AI225" s="184"/>
      <c r="AJ225" s="184"/>
      <c r="AK225" s="184"/>
      <c r="AL225" s="184"/>
      <c r="AM225" s="184"/>
      <c r="AN225" s="184"/>
      <c r="AO225" s="184"/>
      <c r="AP225" s="184"/>
      <c r="AQ225" s="184"/>
      <c r="AR225" s="184"/>
      <c r="AS225" s="184"/>
      <c r="AT225" s="184"/>
      <c r="AU225" s="184"/>
      <c r="AV225" s="184"/>
      <c r="AW225" s="184"/>
      <c r="AX225" s="184"/>
      <c r="AY225" s="184"/>
      <c r="AZ225" s="184"/>
      <c r="BA225" s="184"/>
      <c r="BB225" s="184"/>
      <c r="BC225" s="184"/>
      <c r="BD225" s="184"/>
      <c r="BE225" s="184"/>
      <c r="BF225" s="184"/>
    </row>
    <row r="226" spans="1:58" s="185" customFormat="1" ht="15" customHeight="1">
      <c r="A226" s="237"/>
      <c r="B226" s="238"/>
      <c r="C226" s="239"/>
      <c r="D226" s="240"/>
      <c r="E226" s="462" t="s">
        <v>157</v>
      </c>
      <c r="F226" s="882" t="s">
        <v>322</v>
      </c>
      <c r="G226" s="883"/>
      <c r="H226" s="489">
        <v>3</v>
      </c>
      <c r="I226" s="308">
        <f>IF(AND(OR(A226="x", A226="p"),NOT(OR(B226="n", A225="x", A225="p", A224="x", A224="p"))),H226,0)</f>
        <v>0</v>
      </c>
      <c r="J226" s="309">
        <f>IF(AND(OR(D226="m", C226="y"),NOT(D224="m"),NOT(C224="y"),NOT(D225="m"),NOT(C225="y")),H226,0)</f>
        <v>0</v>
      </c>
      <c r="K226" s="440">
        <f>IF(AND(J226&gt;0,C226="y"),H226,0)</f>
        <v>0</v>
      </c>
      <c r="L226" s="781"/>
      <c r="M226" s="1011"/>
      <c r="N226" s="184"/>
      <c r="O226" s="202"/>
      <c r="P226" s="184"/>
      <c r="Q226" s="184"/>
      <c r="R226" s="184"/>
      <c r="S226" s="184"/>
      <c r="T226" s="184"/>
      <c r="U226" s="184"/>
      <c r="V226" s="184"/>
      <c r="W226" s="184"/>
      <c r="X226" s="184"/>
      <c r="Y226" s="184"/>
      <c r="Z226" s="184"/>
      <c r="AA226" s="184"/>
      <c r="AB226" s="184"/>
      <c r="AC226" s="184"/>
      <c r="AD226" s="184"/>
      <c r="AE226" s="184"/>
      <c r="AF226" s="184"/>
      <c r="AG226" s="184"/>
      <c r="AH226" s="184"/>
      <c r="AI226" s="184"/>
      <c r="AJ226" s="184"/>
      <c r="AK226" s="184"/>
      <c r="AL226" s="184"/>
      <c r="AM226" s="184"/>
      <c r="AN226" s="184"/>
      <c r="AO226" s="184"/>
      <c r="AP226" s="184"/>
      <c r="AQ226" s="184"/>
      <c r="AR226" s="184"/>
      <c r="AS226" s="184"/>
      <c r="AT226" s="184"/>
      <c r="AU226" s="184"/>
      <c r="AV226" s="184"/>
      <c r="AW226" s="184"/>
      <c r="AX226" s="184"/>
      <c r="AY226" s="184"/>
      <c r="AZ226" s="184"/>
      <c r="BA226" s="184"/>
      <c r="BB226" s="184"/>
      <c r="BC226" s="184"/>
      <c r="BD226" s="184"/>
      <c r="BE226" s="184"/>
      <c r="BF226" s="184"/>
    </row>
    <row r="227" spans="1:58" s="185" customFormat="1" ht="15">
      <c r="A227" s="214"/>
      <c r="B227" s="215"/>
      <c r="C227" s="216"/>
      <c r="D227" s="217"/>
      <c r="E227" s="414">
        <v>26</v>
      </c>
      <c r="F227" s="853" t="s">
        <v>323</v>
      </c>
      <c r="G227" s="854"/>
      <c r="H227" s="493">
        <v>2</v>
      </c>
      <c r="I227" s="209">
        <f>IF(AND(OR(A227="x", A227="p"),NOT(B227="n")),H227,0)</f>
        <v>0</v>
      </c>
      <c r="J227" s="220">
        <f>IF(OR(D227="m", C227="y"),H227,0)</f>
        <v>0</v>
      </c>
      <c r="K227" s="253">
        <f>IF(AND(J227&gt;0,C227="y"),H227,0)</f>
        <v>0</v>
      </c>
      <c r="L227" s="246" t="s">
        <v>88</v>
      </c>
      <c r="M227" s="158"/>
      <c r="N227" s="184"/>
      <c r="O227" s="202"/>
      <c r="P227" s="184"/>
      <c r="Q227" s="184"/>
      <c r="R227" s="184"/>
      <c r="S227" s="184"/>
      <c r="T227" s="184"/>
      <c r="U227" s="184"/>
      <c r="V227" s="184"/>
      <c r="W227" s="184"/>
      <c r="X227" s="184"/>
      <c r="Y227" s="184"/>
      <c r="Z227" s="184"/>
      <c r="AA227" s="184"/>
      <c r="AB227" s="184"/>
      <c r="AC227" s="184"/>
      <c r="AD227" s="184"/>
      <c r="AE227" s="184"/>
      <c r="AF227" s="184"/>
      <c r="AG227" s="184"/>
      <c r="AH227" s="184"/>
      <c r="AI227" s="184"/>
      <c r="AJ227" s="184"/>
      <c r="AK227" s="184"/>
      <c r="AL227" s="184"/>
      <c r="AM227" s="184"/>
      <c r="AN227" s="184"/>
      <c r="AO227" s="184"/>
      <c r="AP227" s="184"/>
      <c r="AQ227" s="184"/>
      <c r="AR227" s="184"/>
      <c r="AS227" s="184"/>
      <c r="AT227" s="184"/>
      <c r="AU227" s="184"/>
      <c r="AV227" s="184"/>
      <c r="AW227" s="184"/>
      <c r="AX227" s="184"/>
      <c r="AY227" s="184"/>
      <c r="AZ227" s="184"/>
      <c r="BA227" s="184"/>
      <c r="BB227" s="184"/>
      <c r="BC227" s="184"/>
      <c r="BD227" s="184"/>
      <c r="BE227" s="184"/>
      <c r="BF227" s="184"/>
    </row>
    <row r="228" spans="1:58" s="185" customFormat="1" ht="15" customHeight="1">
      <c r="A228" s="430"/>
      <c r="B228" s="431"/>
      <c r="C228" s="431"/>
      <c r="D228" s="432"/>
      <c r="E228" s="498">
        <v>27</v>
      </c>
      <c r="F228" s="1022" t="s">
        <v>324</v>
      </c>
      <c r="G228" s="1023"/>
      <c r="H228" s="271"/>
      <c r="I228" s="480"/>
      <c r="J228" s="273"/>
      <c r="K228" s="499"/>
      <c r="L228" s="900" t="s">
        <v>325</v>
      </c>
      <c r="M228" s="1026"/>
      <c r="N228" s="184"/>
      <c r="O228" s="202"/>
      <c r="P228" s="184"/>
      <c r="Q228" s="184"/>
      <c r="R228" s="184"/>
      <c r="S228" s="184"/>
      <c r="T228" s="184"/>
      <c r="U228" s="184"/>
      <c r="V228" s="184"/>
      <c r="W228" s="184"/>
      <c r="X228" s="184"/>
      <c r="Y228" s="184"/>
      <c r="Z228" s="184"/>
      <c r="AA228" s="184"/>
      <c r="AB228" s="184"/>
      <c r="AC228" s="184"/>
      <c r="AD228" s="184"/>
      <c r="AE228" s="184"/>
      <c r="AF228" s="184"/>
      <c r="AG228" s="184"/>
      <c r="AH228" s="184"/>
      <c r="AI228" s="184"/>
      <c r="AJ228" s="184"/>
      <c r="AK228" s="184"/>
      <c r="AL228" s="184"/>
      <c r="AM228" s="184"/>
      <c r="AN228" s="184"/>
      <c r="AO228" s="184"/>
      <c r="AP228" s="184"/>
      <c r="AQ228" s="184"/>
      <c r="AR228" s="184"/>
      <c r="AS228" s="184"/>
      <c r="AT228" s="184"/>
      <c r="AU228" s="184"/>
      <c r="AV228" s="184"/>
      <c r="AW228" s="184"/>
      <c r="AX228" s="184"/>
      <c r="AY228" s="184"/>
      <c r="AZ228" s="184"/>
      <c r="BA228" s="184"/>
      <c r="BB228" s="184"/>
      <c r="BC228" s="184"/>
      <c r="BD228" s="184"/>
      <c r="BE228" s="184"/>
      <c r="BF228" s="184"/>
    </row>
    <row r="229" spans="1:58" s="185" customFormat="1" ht="15">
      <c r="A229" s="353"/>
      <c r="B229" s="354"/>
      <c r="C229" s="355"/>
      <c r="D229" s="356"/>
      <c r="E229" s="295" t="s">
        <v>155</v>
      </c>
      <c r="F229" s="798" t="s">
        <v>326</v>
      </c>
      <c r="G229" s="799"/>
      <c r="H229" s="208">
        <v>2</v>
      </c>
      <c r="I229" s="243">
        <f>IF(AND(OR(A229="x", A229="p"),NOT(OR(B229="n", A230="x", A230="p", A231="x", A231="p"))),H229,0)</f>
        <v>0</v>
      </c>
      <c r="J229" s="265">
        <f>IF(AND(OR(D229="m", C229="y"),NOT(D230="m"),NOT(C230="y"),NOT(D231="m"),NOT(C231="y")),H229,0)</f>
        <v>0</v>
      </c>
      <c r="K229" s="232">
        <f>IF(AND(J229&gt;0,C229="y"),H229,0)</f>
        <v>0</v>
      </c>
      <c r="L229" s="1024"/>
      <c r="M229" s="1010"/>
      <c r="N229" s="184"/>
      <c r="O229" s="202"/>
      <c r="P229" s="184"/>
      <c r="Q229" s="184"/>
      <c r="R229" s="184"/>
      <c r="S229" s="184"/>
      <c r="T229" s="184"/>
      <c r="U229" s="184"/>
      <c r="V229" s="184"/>
      <c r="W229" s="184"/>
      <c r="X229" s="184"/>
      <c r="Y229" s="184"/>
      <c r="Z229" s="184"/>
      <c r="AA229" s="184"/>
      <c r="AB229" s="184"/>
      <c r="AC229" s="184"/>
      <c r="AD229" s="184"/>
      <c r="AE229" s="184"/>
      <c r="AF229" s="184"/>
      <c r="AG229" s="184"/>
      <c r="AH229" s="184"/>
      <c r="AI229" s="184"/>
      <c r="AJ229" s="184"/>
      <c r="AK229" s="184"/>
      <c r="AL229" s="184"/>
      <c r="AM229" s="184"/>
      <c r="AN229" s="184"/>
      <c r="AO229" s="184"/>
      <c r="AP229" s="184"/>
      <c r="AQ229" s="184"/>
      <c r="AR229" s="184"/>
      <c r="AS229" s="184"/>
      <c r="AT229" s="184"/>
      <c r="AU229" s="184"/>
      <c r="AV229" s="184"/>
      <c r="AW229" s="184"/>
      <c r="AX229" s="184"/>
      <c r="AY229" s="184"/>
      <c r="AZ229" s="184"/>
      <c r="BA229" s="184"/>
      <c r="BB229" s="184"/>
      <c r="BC229" s="184"/>
      <c r="BD229" s="184"/>
      <c r="BE229" s="184"/>
      <c r="BF229" s="184"/>
    </row>
    <row r="230" spans="1:58" s="185" customFormat="1" ht="15">
      <c r="A230" s="302"/>
      <c r="B230" s="303"/>
      <c r="C230" s="304"/>
      <c r="D230" s="305"/>
      <c r="E230" s="306" t="s">
        <v>157</v>
      </c>
      <c r="F230" s="976" t="s">
        <v>327</v>
      </c>
      <c r="G230" s="977"/>
      <c r="H230" s="307">
        <v>1</v>
      </c>
      <c r="I230" s="308">
        <f>IF(AND(OR(A230="x", A230="p"),NOT(OR(B230="n", A229="x", A229="p", A228="x", A228="p"))),H230,0)</f>
        <v>0</v>
      </c>
      <c r="J230" s="309">
        <f>IF(AND(OR(D230="m", C230="y"),NOT(D228="m"),NOT(C228="y"),NOT(D229="m"),NOT(C229="y")),H230,0)</f>
        <v>0</v>
      </c>
      <c r="K230" s="440">
        <f>IF(AND(J230&gt;0,C230="y"),H230,0)</f>
        <v>0</v>
      </c>
      <c r="L230" s="1025"/>
      <c r="M230" s="1011"/>
      <c r="N230" s="184"/>
      <c r="O230" s="202"/>
      <c r="P230" s="184"/>
      <c r="Q230" s="184"/>
      <c r="R230" s="184"/>
      <c r="S230" s="184"/>
      <c r="T230" s="184"/>
      <c r="U230" s="184"/>
      <c r="V230" s="184"/>
      <c r="W230" s="184"/>
      <c r="X230" s="184"/>
      <c r="Y230" s="184"/>
      <c r="Z230" s="184"/>
      <c r="AA230" s="184"/>
      <c r="AB230" s="184"/>
      <c r="AC230" s="184"/>
      <c r="AD230" s="184"/>
      <c r="AE230" s="184"/>
      <c r="AF230" s="184"/>
      <c r="AG230" s="184"/>
      <c r="AH230" s="184"/>
      <c r="AI230" s="184"/>
      <c r="AJ230" s="184"/>
      <c r="AK230" s="184"/>
      <c r="AL230" s="184"/>
      <c r="AM230" s="184"/>
      <c r="AN230" s="184"/>
      <c r="AO230" s="184"/>
      <c r="AP230" s="184"/>
      <c r="AQ230" s="184"/>
      <c r="AR230" s="184"/>
      <c r="AS230" s="184"/>
      <c r="AT230" s="184"/>
      <c r="AU230" s="184"/>
      <c r="AV230" s="184"/>
      <c r="AW230" s="184"/>
      <c r="AX230" s="184"/>
      <c r="AY230" s="184"/>
      <c r="AZ230" s="184"/>
      <c r="BA230" s="184"/>
      <c r="BB230" s="184"/>
      <c r="BC230" s="184"/>
      <c r="BD230" s="184"/>
      <c r="BE230" s="184"/>
      <c r="BF230" s="184"/>
    </row>
    <row r="231" spans="1:58" s="185" customFormat="1" ht="15">
      <c r="A231" s="214"/>
      <c r="B231" s="215"/>
      <c r="C231" s="216"/>
      <c r="D231" s="217"/>
      <c r="E231" s="414">
        <v>28</v>
      </c>
      <c r="F231" s="853" t="s">
        <v>328</v>
      </c>
      <c r="G231" s="854"/>
      <c r="H231" s="219">
        <v>2</v>
      </c>
      <c r="I231" s="209">
        <f>IF(AND(OR(A231="x", A231="p"),NOT(B231="n")),H231,0)</f>
        <v>0</v>
      </c>
      <c r="J231" s="220">
        <f>IF(OR(D231="m", C231="y"),H231,0)</f>
        <v>0</v>
      </c>
      <c r="K231" s="253">
        <f>IF(AND(J231&gt;0,C231="y"),H231,0)</f>
        <v>0</v>
      </c>
      <c r="L231" s="246" t="s">
        <v>88</v>
      </c>
      <c r="M231" s="158"/>
      <c r="N231" s="184"/>
      <c r="O231" s="202"/>
      <c r="P231" s="184"/>
      <c r="Q231" s="184"/>
      <c r="R231" s="184"/>
      <c r="S231" s="184"/>
      <c r="T231" s="184"/>
      <c r="U231" s="184"/>
      <c r="V231" s="184"/>
      <c r="W231" s="184"/>
      <c r="X231" s="184"/>
      <c r="Y231" s="184"/>
      <c r="Z231" s="184"/>
      <c r="AA231" s="184"/>
      <c r="AB231" s="184"/>
      <c r="AC231" s="184"/>
      <c r="AD231" s="184"/>
      <c r="AE231" s="184"/>
      <c r="AF231" s="184"/>
      <c r="AG231" s="184"/>
      <c r="AH231" s="184"/>
      <c r="AI231" s="184"/>
      <c r="AJ231" s="184"/>
      <c r="AK231" s="184"/>
      <c r="AL231" s="184"/>
      <c r="AM231" s="184"/>
      <c r="AN231" s="184"/>
      <c r="AO231" s="184"/>
      <c r="AP231" s="184"/>
      <c r="AQ231" s="184"/>
      <c r="AR231" s="184"/>
      <c r="AS231" s="184"/>
      <c r="AT231" s="184"/>
      <c r="AU231" s="184"/>
      <c r="AV231" s="184"/>
      <c r="AW231" s="184"/>
      <c r="AX231" s="184"/>
      <c r="AY231" s="184"/>
      <c r="AZ231" s="184"/>
      <c r="BA231" s="184"/>
      <c r="BB231" s="184"/>
      <c r="BC231" s="184"/>
      <c r="BD231" s="184"/>
      <c r="BE231" s="184"/>
      <c r="BF231" s="184"/>
    </row>
    <row r="232" spans="1:58" ht="30.75" customHeight="1" thickBot="1">
      <c r="A232" s="385"/>
      <c r="B232" s="386"/>
      <c r="C232" s="387"/>
      <c r="D232" s="388"/>
      <c r="E232" s="389">
        <v>29</v>
      </c>
      <c r="F232" s="793" t="s">
        <v>184</v>
      </c>
      <c r="G232" s="794"/>
      <c r="H232" s="390" t="s">
        <v>185</v>
      </c>
      <c r="I232" s="391">
        <f>IF(AND(OR(A232="x", A232="p"),NOT(B232="n"), H232&lt;=7),H232,0)</f>
        <v>0</v>
      </c>
      <c r="J232" s="392">
        <f>IF(AND(OR(D232="m", C232="y"), H232&lt;=7),H232,0)</f>
        <v>0</v>
      </c>
      <c r="K232" s="253">
        <f>IF(AND(J232&gt;0,C232="y"),H232,0)</f>
        <v>0</v>
      </c>
      <c r="L232" s="393" t="s">
        <v>186</v>
      </c>
      <c r="M232" s="394"/>
      <c r="N232" s="184"/>
    </row>
    <row r="233" spans="1:58" ht="16.5" thickTop="1" thickBot="1">
      <c r="A233" s="325"/>
      <c r="B233" s="326"/>
      <c r="C233" s="326"/>
      <c r="D233" s="327" t="s">
        <v>329</v>
      </c>
      <c r="E233" s="328"/>
      <c r="F233" s="329"/>
      <c r="G233" s="330"/>
      <c r="H233" s="331"/>
      <c r="I233" s="500">
        <f>SUM(I165:I232)</f>
        <v>0</v>
      </c>
      <c r="J233" s="501">
        <f>SUM(J165:J232)</f>
        <v>0</v>
      </c>
      <c r="K233" s="502">
        <f>SUM(K165:K232)</f>
        <v>0</v>
      </c>
      <c r="L233" s="503"/>
      <c r="M233" s="336"/>
    </row>
    <row r="234" spans="1:58" ht="18.75" customHeight="1" thickTop="1" thickBot="1">
      <c r="A234" s="795" t="s">
        <v>40</v>
      </c>
      <c r="B234" s="795"/>
      <c r="C234" s="795"/>
      <c r="D234" s="795"/>
      <c r="E234" s="795"/>
      <c r="F234" s="795"/>
      <c r="G234" s="795"/>
      <c r="H234" s="795"/>
      <c r="I234" s="795"/>
      <c r="J234" s="795"/>
      <c r="K234" s="795"/>
      <c r="L234" s="795"/>
      <c r="M234" s="795"/>
    </row>
    <row r="235" spans="1:58" ht="15" customHeight="1" thickBot="1">
      <c r="A235" s="817" t="s">
        <v>104</v>
      </c>
      <c r="B235" s="818"/>
      <c r="C235" s="818"/>
      <c r="D235" s="818"/>
      <c r="E235" s="818"/>
      <c r="F235" s="818"/>
      <c r="G235" s="818"/>
      <c r="H235" s="818"/>
      <c r="I235" s="818"/>
      <c r="J235" s="818"/>
      <c r="K235" s="818"/>
      <c r="L235" s="818"/>
      <c r="M235" s="819"/>
    </row>
    <row r="236" spans="1:58" ht="14.25" customHeight="1">
      <c r="A236" s="179"/>
      <c r="B236" s="180"/>
      <c r="C236" s="181"/>
      <c r="D236" s="182"/>
      <c r="E236" s="1018" t="s">
        <v>330</v>
      </c>
      <c r="F236" s="1018"/>
      <c r="G236" s="1019"/>
      <c r="H236" s="824" t="s">
        <v>106</v>
      </c>
      <c r="I236" s="826" t="s">
        <v>107</v>
      </c>
      <c r="J236" s="827"/>
      <c r="K236" s="183"/>
      <c r="L236" s="828" t="s">
        <v>108</v>
      </c>
      <c r="M236" s="830" t="s">
        <v>238</v>
      </c>
    </row>
    <row r="237" spans="1:58" ht="14.25" customHeight="1" thickBot="1">
      <c r="A237" s="186" t="s">
        <v>110</v>
      </c>
      <c r="B237" s="187" t="s">
        <v>111</v>
      </c>
      <c r="C237" s="188" t="s">
        <v>112</v>
      </c>
      <c r="D237" s="189" t="s">
        <v>113</v>
      </c>
      <c r="E237" s="1020"/>
      <c r="F237" s="1020"/>
      <c r="G237" s="1021"/>
      <c r="H237" s="825"/>
      <c r="I237" s="339" t="s">
        <v>114</v>
      </c>
      <c r="J237" s="340" t="s">
        <v>115</v>
      </c>
      <c r="K237" s="192"/>
      <c r="L237" s="829"/>
      <c r="M237" s="831"/>
    </row>
    <row r="238" spans="1:58" ht="15" customHeight="1" thickBot="1">
      <c r="A238" s="193"/>
      <c r="B238" s="194"/>
      <c r="C238" s="194"/>
      <c r="D238" s="195" t="s">
        <v>331</v>
      </c>
      <c r="E238" s="504"/>
      <c r="F238" s="505"/>
      <c r="G238" s="506"/>
      <c r="H238" s="507"/>
      <c r="I238" s="343"/>
      <c r="J238" s="344"/>
      <c r="K238" s="508"/>
      <c r="L238" s="833"/>
      <c r="M238" s="834"/>
    </row>
    <row r="239" spans="1:58" ht="30.75" customHeight="1">
      <c r="A239" s="509"/>
      <c r="B239" s="510"/>
      <c r="C239" s="511"/>
      <c r="D239" s="512"/>
      <c r="E239" s="513">
        <v>1</v>
      </c>
      <c r="F239" s="954" t="s">
        <v>332</v>
      </c>
      <c r="G239" s="955"/>
      <c r="H239" s="514">
        <v>1</v>
      </c>
      <c r="I239" s="515">
        <f t="shared" ref="I239:I245" si="1">IF(AND(OR(A239="x", A239="p"),NOT(B239="n")),H239,0)</f>
        <v>0</v>
      </c>
      <c r="J239" s="516">
        <f t="shared" ref="J239:J245" si="2">IF(OR(D239="m", C239="y"),H239,0)</f>
        <v>0</v>
      </c>
      <c r="K239" s="253">
        <f t="shared" ref="K239:K245" si="3">IF(AND(J239&gt;0,C239="y"),H239,0)</f>
        <v>0</v>
      </c>
      <c r="L239" s="517" t="s">
        <v>88</v>
      </c>
      <c r="M239" s="518"/>
      <c r="O239" s="800" t="s">
        <v>333</v>
      </c>
      <c r="P239" s="800"/>
      <c r="Q239" s="800"/>
      <c r="R239" s="800"/>
    </row>
    <row r="240" spans="1:58" ht="26.25" customHeight="1">
      <c r="A240" s="214"/>
      <c r="B240" s="215"/>
      <c r="C240" s="216"/>
      <c r="D240" s="217"/>
      <c r="E240" s="218">
        <v>2</v>
      </c>
      <c r="F240" s="774" t="s">
        <v>334</v>
      </c>
      <c r="G240" s="775"/>
      <c r="H240" s="519">
        <v>4</v>
      </c>
      <c r="I240" s="209">
        <f t="shared" si="1"/>
        <v>0</v>
      </c>
      <c r="J240" s="220">
        <f t="shared" si="2"/>
        <v>0</v>
      </c>
      <c r="K240" s="253">
        <f t="shared" si="3"/>
        <v>0</v>
      </c>
      <c r="L240" s="246" t="s">
        <v>88</v>
      </c>
      <c r="M240" s="223"/>
      <c r="O240" s="792" t="s">
        <v>335</v>
      </c>
      <c r="P240" s="792"/>
      <c r="Q240" s="792"/>
    </row>
    <row r="241" spans="1:58" ht="26.25" customHeight="1">
      <c r="A241" s="214"/>
      <c r="B241" s="215"/>
      <c r="C241" s="216"/>
      <c r="D241" s="217"/>
      <c r="E241" s="520">
        <v>3</v>
      </c>
      <c r="F241" s="1016" t="s">
        <v>336</v>
      </c>
      <c r="G241" s="1017"/>
      <c r="H241" s="521">
        <v>3</v>
      </c>
      <c r="I241" s="272">
        <f t="shared" si="1"/>
        <v>0</v>
      </c>
      <c r="J241" s="273">
        <f t="shared" si="2"/>
        <v>0</v>
      </c>
      <c r="K241" s="253">
        <f t="shared" si="3"/>
        <v>0</v>
      </c>
      <c r="L241" s="274" t="s">
        <v>88</v>
      </c>
      <c r="M241" s="223"/>
      <c r="O241" s="776" t="s">
        <v>337</v>
      </c>
      <c r="P241" s="776"/>
      <c r="Q241" s="776"/>
      <c r="R241" s="776"/>
    </row>
    <row r="242" spans="1:58" ht="55.5" customHeight="1">
      <c r="A242" s="214"/>
      <c r="B242" s="215"/>
      <c r="C242" s="216"/>
      <c r="D242" s="217"/>
      <c r="E242" s="218">
        <v>4</v>
      </c>
      <c r="F242" s="774" t="s">
        <v>338</v>
      </c>
      <c r="G242" s="775"/>
      <c r="H242" s="519">
        <v>5</v>
      </c>
      <c r="I242" s="209">
        <f t="shared" si="1"/>
        <v>0</v>
      </c>
      <c r="J242" s="220">
        <f t="shared" si="2"/>
        <v>0</v>
      </c>
      <c r="K242" s="253">
        <f t="shared" si="3"/>
        <v>0</v>
      </c>
      <c r="L242" s="246" t="s">
        <v>88</v>
      </c>
      <c r="M242" s="223"/>
      <c r="O242" s="837" t="s">
        <v>339</v>
      </c>
      <c r="P242" s="837"/>
      <c r="Q242" s="837"/>
      <c r="R242" s="837"/>
    </row>
    <row r="243" spans="1:58" ht="42" customHeight="1">
      <c r="A243" s="214"/>
      <c r="B243" s="215"/>
      <c r="C243" s="216"/>
      <c r="D243" s="217"/>
      <c r="E243" s="218">
        <v>5</v>
      </c>
      <c r="F243" s="774" t="s">
        <v>340</v>
      </c>
      <c r="G243" s="775"/>
      <c r="H243" s="519">
        <v>2</v>
      </c>
      <c r="I243" s="209">
        <f t="shared" si="1"/>
        <v>0</v>
      </c>
      <c r="J243" s="220">
        <f t="shared" si="2"/>
        <v>0</v>
      </c>
      <c r="K243" s="253">
        <f t="shared" si="3"/>
        <v>0</v>
      </c>
      <c r="L243" s="246" t="s">
        <v>341</v>
      </c>
      <c r="M243" s="223"/>
      <c r="O243" s="800" t="s">
        <v>705</v>
      </c>
      <c r="P243" s="800"/>
      <c r="Q243" s="800"/>
      <c r="R243" s="800"/>
      <c r="S243" s="800"/>
      <c r="T243" s="800"/>
      <c r="U243" s="800"/>
      <c r="V243" s="800"/>
      <c r="W243" s="800"/>
      <c r="X243" s="800"/>
      <c r="Y243" s="800"/>
      <c r="Z243" s="800"/>
      <c r="AA243" s="800"/>
      <c r="AB243" s="800"/>
      <c r="AC243" s="800"/>
      <c r="AD243" s="800"/>
      <c r="AE243" s="800"/>
    </row>
    <row r="244" spans="1:58" ht="36.75" customHeight="1">
      <c r="A244" s="214"/>
      <c r="B244" s="215"/>
      <c r="C244" s="216"/>
      <c r="D244" s="217"/>
      <c r="E244" s="218">
        <v>6</v>
      </c>
      <c r="F244" s="774" t="s">
        <v>342</v>
      </c>
      <c r="G244" s="775"/>
      <c r="H244" s="519">
        <v>2</v>
      </c>
      <c r="I244" s="209">
        <f t="shared" si="1"/>
        <v>0</v>
      </c>
      <c r="J244" s="220">
        <f t="shared" si="2"/>
        <v>0</v>
      </c>
      <c r="K244" s="253">
        <f t="shared" si="3"/>
        <v>0</v>
      </c>
      <c r="L244" s="246" t="s">
        <v>341</v>
      </c>
      <c r="M244" s="223"/>
      <c r="O244" s="800" t="s">
        <v>343</v>
      </c>
      <c r="P244" s="800"/>
      <c r="Q244" s="800"/>
      <c r="R244" s="800"/>
      <c r="S244" s="800"/>
      <c r="T244" s="800"/>
      <c r="U244" s="800"/>
      <c r="V244" s="800"/>
      <c r="W244" s="800"/>
      <c r="X244" s="800"/>
      <c r="Y244" s="800"/>
      <c r="Z244" s="800"/>
      <c r="AA244" s="800"/>
      <c r="AB244" s="800"/>
      <c r="AC244" s="800"/>
    </row>
    <row r="245" spans="1:58" ht="30.75" customHeight="1">
      <c r="A245" s="214"/>
      <c r="B245" s="215"/>
      <c r="C245" s="216"/>
      <c r="D245" s="217"/>
      <c r="E245" s="218">
        <v>7</v>
      </c>
      <c r="F245" s="774" t="s">
        <v>344</v>
      </c>
      <c r="G245" s="775"/>
      <c r="H245" s="519">
        <v>2</v>
      </c>
      <c r="I245" s="209">
        <f t="shared" si="1"/>
        <v>0</v>
      </c>
      <c r="J245" s="220">
        <f t="shared" si="2"/>
        <v>0</v>
      </c>
      <c r="K245" s="253">
        <f t="shared" si="3"/>
        <v>0</v>
      </c>
      <c r="L245" s="246" t="s">
        <v>341</v>
      </c>
      <c r="M245" s="223"/>
      <c r="O245" s="800" t="s">
        <v>345</v>
      </c>
      <c r="P245" s="800"/>
      <c r="Q245" s="800"/>
      <c r="R245" s="800"/>
      <c r="S245" s="800"/>
      <c r="T245" s="800"/>
      <c r="U245" s="800"/>
      <c r="V245" s="800"/>
      <c r="W245" s="800"/>
      <c r="X245" s="800"/>
      <c r="Y245" s="800"/>
      <c r="Z245" s="800"/>
      <c r="AA245" s="800"/>
      <c r="AB245" s="800"/>
      <c r="AC245" s="800"/>
    </row>
    <row r="246" spans="1:58" ht="15">
      <c r="A246" s="430"/>
      <c r="B246" s="431"/>
      <c r="C246" s="431"/>
      <c r="D246" s="432"/>
      <c r="E246" s="379">
        <v>8</v>
      </c>
      <c r="F246" s="844" t="s">
        <v>346</v>
      </c>
      <c r="G246" s="845"/>
      <c r="H246" s="522"/>
      <c r="I246" s="272">
        <f>IF(AND(OR(A246="x", A246="p"),NOT(B246="n")),H246,0)</f>
        <v>0</v>
      </c>
      <c r="J246" s="360">
        <f>IF(OR(D246="m", C246="y"),H246,0)</f>
        <v>0</v>
      </c>
      <c r="K246" s="211"/>
      <c r="L246" s="779" t="s">
        <v>341</v>
      </c>
      <c r="M246" s="783"/>
    </row>
    <row r="247" spans="1:58" s="185" customFormat="1" ht="38.25" customHeight="1">
      <c r="A247" s="353"/>
      <c r="B247" s="354"/>
      <c r="C247" s="355"/>
      <c r="D247" s="356"/>
      <c r="E247" s="439" t="s">
        <v>155</v>
      </c>
      <c r="F247" s="798" t="s">
        <v>347</v>
      </c>
      <c r="G247" s="799"/>
      <c r="H247" s="208">
        <v>4</v>
      </c>
      <c r="I247" s="243">
        <f>IF(AND(OR(A247="x", A247="p"),NOT(OR(B247="n", A248="x", A248="p", A249="x", A249="p"))),H247,0)</f>
        <v>0</v>
      </c>
      <c r="J247" s="265">
        <f>IF(AND(OR(D247="m", C247="y"),NOT(D248="m"),NOT(C248="y"),NOT(D249="m"),NOT(C249="y")),H247,0)</f>
        <v>0</v>
      </c>
      <c r="K247" s="232">
        <f>IF(AND(J247&gt;0,C247="y"),H247,0)</f>
        <v>0</v>
      </c>
      <c r="L247" s="781"/>
      <c r="M247" s="838"/>
      <c r="N247" s="137"/>
      <c r="O247" s="837" t="s">
        <v>339</v>
      </c>
      <c r="P247" s="837"/>
      <c r="Q247" s="837"/>
      <c r="R247" s="837"/>
      <c r="S247" s="184"/>
      <c r="T247" s="184"/>
      <c r="U247" s="184"/>
      <c r="V247" s="184"/>
      <c r="W247" s="184"/>
      <c r="X247" s="184"/>
      <c r="Y247" s="184"/>
      <c r="Z247" s="184"/>
      <c r="AA247" s="184"/>
      <c r="AB247" s="184"/>
      <c r="AC247" s="184"/>
      <c r="AD247" s="184"/>
      <c r="AE247" s="184"/>
      <c r="AF247" s="184"/>
      <c r="AG247" s="184"/>
      <c r="AH247" s="184"/>
      <c r="AI247" s="184"/>
      <c r="AJ247" s="184"/>
      <c r="AK247" s="184"/>
      <c r="AL247" s="184"/>
      <c r="AM247" s="184"/>
      <c r="AN247" s="184"/>
      <c r="AO247" s="184"/>
      <c r="AP247" s="184"/>
      <c r="AQ247" s="184"/>
      <c r="AR247" s="184"/>
      <c r="AS247" s="184"/>
      <c r="AT247" s="184"/>
      <c r="AU247" s="184"/>
      <c r="AV247" s="184"/>
      <c r="AW247" s="184"/>
      <c r="AX247" s="184"/>
      <c r="AY247" s="184"/>
      <c r="AZ247" s="184"/>
      <c r="BA247" s="184"/>
      <c r="BB247" s="184"/>
      <c r="BC247" s="184"/>
      <c r="BD247" s="184"/>
      <c r="BE247" s="184"/>
      <c r="BF247" s="184"/>
    </row>
    <row r="248" spans="1:58" ht="39" customHeight="1" thickBot="1">
      <c r="A248" s="450"/>
      <c r="B248" s="451"/>
      <c r="C248" s="452"/>
      <c r="D248" s="453"/>
      <c r="E248" s="454" t="s">
        <v>157</v>
      </c>
      <c r="F248" s="1014" t="s">
        <v>348</v>
      </c>
      <c r="G248" s="1015"/>
      <c r="H248" s="523">
        <v>6</v>
      </c>
      <c r="I248" s="524">
        <f>IF(AND(OR(A248="x", A248="p"),NOT(OR(B248="n", A247="x", A247="p", A246="x", A246="p"))),H248,0)</f>
        <v>0</v>
      </c>
      <c r="J248" s="525">
        <f>IF(AND(OR(D248="m", C248="y"),NOT(D246="m"),NOT(C246="y"),NOT(D247="m"),NOT(C247="y")),H248,0)</f>
        <v>0</v>
      </c>
      <c r="K248" s="440">
        <f>IF(AND(J248&gt;0,C248="y"),H248,0)</f>
        <v>0</v>
      </c>
      <c r="L248" s="1012"/>
      <c r="M248" s="1013"/>
      <c r="N248" s="184"/>
      <c r="O248" s="837" t="s">
        <v>335</v>
      </c>
      <c r="P248" s="837"/>
      <c r="Q248" s="837"/>
      <c r="R248" s="837"/>
    </row>
    <row r="249" spans="1:58" s="185" customFormat="1" ht="16.5" customHeight="1" thickBot="1">
      <c r="A249" s="193"/>
      <c r="B249" s="194"/>
      <c r="C249" s="194"/>
      <c r="D249" s="195" t="s">
        <v>349</v>
      </c>
      <c r="E249" s="526"/>
      <c r="F249" s="527"/>
      <c r="G249" s="528"/>
      <c r="H249" s="529"/>
      <c r="I249" s="530"/>
      <c r="J249" s="367"/>
      <c r="K249" s="531"/>
      <c r="L249" s="283"/>
      <c r="M249" s="284"/>
      <c r="N249" s="137"/>
      <c r="O249" s="202"/>
      <c r="P249" s="184"/>
      <c r="Q249" s="184"/>
      <c r="R249" s="184"/>
      <c r="S249" s="184"/>
      <c r="T249" s="184"/>
      <c r="U249" s="184"/>
      <c r="V249" s="184"/>
      <c r="W249" s="184"/>
      <c r="X249" s="184"/>
      <c r="Y249" s="184"/>
      <c r="Z249" s="184"/>
      <c r="AA249" s="184"/>
      <c r="AB249" s="184"/>
      <c r="AC249" s="184"/>
      <c r="AD249" s="184"/>
      <c r="AE249" s="184"/>
      <c r="AF249" s="184"/>
      <c r="AG249" s="184"/>
      <c r="AH249" s="184"/>
      <c r="AI249" s="184"/>
      <c r="AJ249" s="184"/>
      <c r="AK249" s="184"/>
      <c r="AL249" s="184"/>
      <c r="AM249" s="184"/>
      <c r="AN249" s="184"/>
      <c r="AO249" s="184"/>
      <c r="AP249" s="184"/>
      <c r="AQ249" s="184"/>
      <c r="AR249" s="184"/>
      <c r="AS249" s="184"/>
      <c r="AT249" s="184"/>
      <c r="AU249" s="184"/>
      <c r="AV249" s="184"/>
      <c r="AW249" s="184"/>
      <c r="AX249" s="184"/>
      <c r="AY249" s="184"/>
      <c r="AZ249" s="184"/>
      <c r="BA249" s="184"/>
      <c r="BB249" s="184"/>
      <c r="BC249" s="184"/>
      <c r="BD249" s="184"/>
      <c r="BE249" s="184"/>
      <c r="BF249" s="184"/>
    </row>
    <row r="250" spans="1:58" s="185" customFormat="1" ht="30.75" customHeight="1">
      <c r="A250" s="532"/>
      <c r="B250" s="533"/>
      <c r="C250" s="533"/>
      <c r="D250" s="534"/>
      <c r="E250" s="1005" t="s">
        <v>350</v>
      </c>
      <c r="F250" s="1006"/>
      <c r="G250" s="1007"/>
      <c r="H250" s="535"/>
      <c r="I250" s="536"/>
      <c r="J250" s="537"/>
      <c r="K250" s="538"/>
      <c r="L250" s="539"/>
      <c r="M250" s="540"/>
      <c r="N250" s="184"/>
      <c r="O250" s="776" t="s">
        <v>351</v>
      </c>
      <c r="P250" s="776"/>
      <c r="Q250" s="776"/>
      <c r="R250" s="776"/>
      <c r="S250" s="776"/>
      <c r="T250" s="776"/>
      <c r="U250" s="776"/>
      <c r="V250" s="776"/>
      <c r="W250" s="776"/>
      <c r="X250" s="776"/>
      <c r="Y250" s="776"/>
      <c r="Z250" s="776"/>
      <c r="AA250" s="776"/>
      <c r="AB250" s="776"/>
      <c r="AC250" s="776"/>
      <c r="AD250" s="184"/>
      <c r="AE250" s="184"/>
      <c r="AF250" s="184"/>
      <c r="AG250" s="184"/>
      <c r="AH250" s="184"/>
      <c r="AI250" s="184"/>
      <c r="AJ250" s="184"/>
      <c r="AK250" s="184"/>
      <c r="AL250" s="184"/>
      <c r="AM250" s="184"/>
      <c r="AN250" s="184"/>
      <c r="AO250" s="184"/>
      <c r="AP250" s="184"/>
      <c r="AQ250" s="184"/>
      <c r="AR250" s="184"/>
      <c r="AS250" s="184"/>
      <c r="AT250" s="184"/>
      <c r="AU250" s="184"/>
      <c r="AV250" s="184"/>
      <c r="AW250" s="184"/>
      <c r="AX250" s="184"/>
      <c r="AY250" s="184"/>
      <c r="AZ250" s="184"/>
      <c r="BA250" s="184"/>
      <c r="BB250" s="184"/>
      <c r="BC250" s="184"/>
      <c r="BD250" s="184"/>
      <c r="BE250" s="184"/>
      <c r="BF250" s="184"/>
    </row>
    <row r="251" spans="1:58" s="185" customFormat="1" ht="26.25" customHeight="1">
      <c r="A251" s="347"/>
      <c r="B251" s="348"/>
      <c r="C251" s="348"/>
      <c r="D251" s="349"/>
      <c r="E251" s="473">
        <v>9</v>
      </c>
      <c r="F251" s="1008" t="s">
        <v>352</v>
      </c>
      <c r="G251" s="1009"/>
      <c r="H251" s="208"/>
      <c r="I251" s="243"/>
      <c r="J251" s="210"/>
      <c r="K251" s="316"/>
      <c r="L251" s="807" t="s">
        <v>353</v>
      </c>
      <c r="M251" s="1010"/>
      <c r="N251" s="184"/>
      <c r="O251" s="837" t="s">
        <v>354</v>
      </c>
      <c r="P251" s="837"/>
      <c r="Q251" s="837"/>
      <c r="R251" s="837"/>
      <c r="S251" s="837"/>
      <c r="T251" s="837"/>
      <c r="U251" s="837"/>
      <c r="V251" s="837"/>
      <c r="W251" s="837"/>
      <c r="X251" s="837"/>
      <c r="Y251" s="837"/>
      <c r="Z251" s="837"/>
      <c r="AA251" s="837"/>
      <c r="AB251" s="837"/>
      <c r="AC251" s="837"/>
      <c r="AD251" s="184"/>
      <c r="AE251" s="184"/>
      <c r="AF251" s="184"/>
      <c r="AG251" s="184"/>
      <c r="AH251" s="184"/>
      <c r="AI251" s="184"/>
      <c r="AJ251" s="184"/>
      <c r="AK251" s="184"/>
      <c r="AL251" s="184"/>
      <c r="AM251" s="184"/>
      <c r="AN251" s="184"/>
      <c r="AO251" s="184"/>
      <c r="AP251" s="184"/>
      <c r="AQ251" s="184"/>
      <c r="AR251" s="184"/>
      <c r="AS251" s="184"/>
      <c r="AT251" s="184"/>
      <c r="AU251" s="184"/>
      <c r="AV251" s="184"/>
      <c r="AW251" s="184"/>
      <c r="AX251" s="184"/>
      <c r="AY251" s="184"/>
      <c r="AZ251" s="184"/>
      <c r="BA251" s="184"/>
      <c r="BB251" s="184"/>
      <c r="BC251" s="184"/>
      <c r="BD251" s="184"/>
      <c r="BE251" s="184"/>
      <c r="BF251" s="184"/>
    </row>
    <row r="252" spans="1:58" s="185" customFormat="1" ht="23.25" customHeight="1">
      <c r="A252" s="291"/>
      <c r="B252" s="292"/>
      <c r="C252" s="293"/>
      <c r="D252" s="294"/>
      <c r="E252" s="295" t="s">
        <v>155</v>
      </c>
      <c r="F252" s="798" t="s">
        <v>355</v>
      </c>
      <c r="G252" s="799"/>
      <c r="H252" s="208">
        <v>1</v>
      </c>
      <c r="I252" s="243">
        <f>IF(AND(OR(A252="x", A252="p"),NOT(OR(B252="n", A253="x", A253="p", A254="x", A254="p"))),H252,0)</f>
        <v>0</v>
      </c>
      <c r="J252" s="265">
        <f>IF(AND(OR(D252="m", C252="y"),NOT(D253="m"),NOT(C253="y"),NOT(D254="m"),NOT(C254="y")),H252,0)</f>
        <v>0</v>
      </c>
      <c r="K252" s="253">
        <f t="shared" ref="K252:K259" si="4">IF(AND(J252&gt;0,C252="y"),H252,0)</f>
        <v>0</v>
      </c>
      <c r="L252" s="780"/>
      <c r="M252" s="1010"/>
      <c r="N252" s="184"/>
      <c r="O252" s="202"/>
      <c r="P252" s="184"/>
      <c r="Q252" s="184"/>
      <c r="R252" s="184"/>
      <c r="S252" s="184"/>
      <c r="T252" s="184"/>
      <c r="U252" s="184"/>
      <c r="V252" s="184"/>
      <c r="W252" s="184"/>
      <c r="X252" s="184"/>
      <c r="Y252" s="184"/>
      <c r="Z252" s="184"/>
      <c r="AA252" s="184"/>
      <c r="AB252" s="184"/>
      <c r="AC252" s="184"/>
      <c r="AD252" s="184"/>
      <c r="AE252" s="184"/>
      <c r="AF252" s="184"/>
      <c r="AG252" s="184"/>
      <c r="AH252" s="184"/>
      <c r="AI252" s="184"/>
      <c r="AJ252" s="184"/>
      <c r="AK252" s="184"/>
      <c r="AL252" s="184"/>
      <c r="AM252" s="184"/>
      <c r="AN252" s="184"/>
      <c r="AO252" s="184"/>
      <c r="AP252" s="184"/>
      <c r="AQ252" s="184"/>
      <c r="AR252" s="184"/>
      <c r="AS252" s="184"/>
      <c r="AT252" s="184"/>
      <c r="AU252" s="184"/>
      <c r="AV252" s="184"/>
      <c r="AW252" s="184"/>
      <c r="AX252" s="184"/>
      <c r="AY252" s="184"/>
      <c r="AZ252" s="184"/>
      <c r="BA252" s="184"/>
      <c r="BB252" s="184"/>
      <c r="BC252" s="184"/>
      <c r="BD252" s="184"/>
      <c r="BE252" s="184"/>
      <c r="BF252" s="184"/>
    </row>
    <row r="253" spans="1:58" s="185" customFormat="1" ht="24.75" customHeight="1">
      <c r="A253" s="291"/>
      <c r="B253" s="292"/>
      <c r="C253" s="541"/>
      <c r="D253" s="542"/>
      <c r="E253" s="543" t="s">
        <v>157</v>
      </c>
      <c r="F253" s="798" t="s">
        <v>356</v>
      </c>
      <c r="G253" s="799"/>
      <c r="H253" s="299">
        <v>3</v>
      </c>
      <c r="I253" s="300">
        <f>IF(AND(OR(A253="x", A253="p"),NOT(OR(B253="n", A252="x", A252="p", A254="x", A254="p"))),H253,0)</f>
        <v>0</v>
      </c>
      <c r="J253" s="301">
        <f>IF(AND(OR(D253="m", C253="y"),NOT(D254="m"),NOT(C254="y"),NOT(D252="m"),NOT(C252="y")),H253,0)</f>
        <v>0</v>
      </c>
      <c r="K253" s="253">
        <f t="shared" si="4"/>
        <v>0</v>
      </c>
      <c r="L253" s="780"/>
      <c r="M253" s="1010"/>
      <c r="N253" s="184"/>
      <c r="O253" s="202"/>
      <c r="P253" s="184"/>
      <c r="Q253" s="184"/>
      <c r="R253" s="184"/>
      <c r="S253" s="184"/>
      <c r="T253" s="184"/>
      <c r="U253" s="184"/>
      <c r="V253" s="184"/>
      <c r="W253" s="184"/>
      <c r="X253" s="184"/>
      <c r="Y253" s="184"/>
      <c r="Z253" s="184"/>
      <c r="AA253" s="184"/>
      <c r="AB253" s="184"/>
      <c r="AC253" s="184"/>
      <c r="AD253" s="184"/>
      <c r="AE253" s="184"/>
      <c r="AF253" s="184"/>
      <c r="AG253" s="184"/>
      <c r="AH253" s="184"/>
      <c r="AI253" s="184"/>
      <c r="AJ253" s="184"/>
      <c r="AK253" s="184"/>
      <c r="AL253" s="184"/>
      <c r="AM253" s="184"/>
      <c r="AN253" s="184"/>
      <c r="AO253" s="184"/>
      <c r="AP253" s="184"/>
      <c r="AQ253" s="184"/>
      <c r="AR253" s="184"/>
      <c r="AS253" s="184"/>
      <c r="AT253" s="184"/>
      <c r="AU253" s="184"/>
      <c r="AV253" s="184"/>
      <c r="AW253" s="184"/>
      <c r="AX253" s="184"/>
      <c r="AY253" s="184"/>
      <c r="AZ253" s="184"/>
      <c r="BA253" s="184"/>
      <c r="BB253" s="184"/>
      <c r="BC253" s="184"/>
      <c r="BD253" s="184"/>
      <c r="BE253" s="184"/>
      <c r="BF253" s="184"/>
    </row>
    <row r="254" spans="1:58" s="185" customFormat="1" ht="15">
      <c r="A254" s="203"/>
      <c r="B254" s="204"/>
      <c r="C254" s="544"/>
      <c r="D254" s="545"/>
      <c r="E254" s="546" t="s">
        <v>160</v>
      </c>
      <c r="F254" s="803" t="s">
        <v>357</v>
      </c>
      <c r="G254" s="804"/>
      <c r="H254" s="307">
        <v>5</v>
      </c>
      <c r="I254" s="243">
        <f>IF(AND(OR(A254="x", A254="p"),NOT(OR(B254="n", A252="x", A252="p", A253="x", A253="p"))),H254,0)</f>
        <v>0</v>
      </c>
      <c r="J254" s="315">
        <f>IF(AND(OR(D254="m", C254="y"),NOT(D252="m"),NOT(C252="y"),NOT(D253="m"),NOT(C253="y")),H254,0)</f>
        <v>0</v>
      </c>
      <c r="K254" s="253">
        <f t="shared" si="4"/>
        <v>0</v>
      </c>
      <c r="L254" s="846"/>
      <c r="M254" s="1011"/>
      <c r="N254" s="184"/>
      <c r="O254" s="62"/>
      <c r="P254" s="184"/>
      <c r="Q254" s="184"/>
      <c r="R254" s="184"/>
      <c r="S254" s="184"/>
      <c r="T254" s="184"/>
      <c r="U254" s="184"/>
      <c r="V254" s="184"/>
      <c r="W254" s="184"/>
      <c r="X254" s="184"/>
      <c r="Y254" s="184"/>
      <c r="Z254" s="184"/>
      <c r="AA254" s="184"/>
      <c r="AB254" s="184"/>
      <c r="AC254" s="184"/>
      <c r="AD254" s="184"/>
      <c r="AE254" s="184"/>
      <c r="AF254" s="184"/>
      <c r="AG254" s="184"/>
      <c r="AH254" s="184"/>
      <c r="AI254" s="184"/>
      <c r="AJ254" s="184"/>
      <c r="AK254" s="184"/>
      <c r="AL254" s="184"/>
      <c r="AM254" s="184"/>
      <c r="AN254" s="184"/>
      <c r="AO254" s="184"/>
      <c r="AP254" s="184"/>
      <c r="AQ254" s="184"/>
      <c r="AR254" s="184"/>
      <c r="AS254" s="184"/>
      <c r="AT254" s="184"/>
      <c r="AU254" s="184"/>
      <c r="AV254" s="184"/>
      <c r="AW254" s="184"/>
      <c r="AX254" s="184"/>
      <c r="AY254" s="184"/>
      <c r="AZ254" s="184"/>
      <c r="BA254" s="184"/>
      <c r="BB254" s="184"/>
      <c r="BC254" s="184"/>
      <c r="BD254" s="184"/>
      <c r="BE254" s="184"/>
      <c r="BF254" s="184"/>
    </row>
    <row r="255" spans="1:58" s="185" customFormat="1" ht="16.5" customHeight="1">
      <c r="A255" s="214"/>
      <c r="B255" s="215"/>
      <c r="C255" s="205"/>
      <c r="D255" s="206"/>
      <c r="E255" s="207">
        <v>10</v>
      </c>
      <c r="F255" s="899" t="s">
        <v>358</v>
      </c>
      <c r="G255" s="983"/>
      <c r="H255" s="208">
        <v>1</v>
      </c>
      <c r="I255" s="209">
        <f t="shared" ref="I255:I260" si="5">IF(AND(OR(A255="x", A255="p"),NOT(B255="n")),H255,0)</f>
        <v>0</v>
      </c>
      <c r="J255" s="210">
        <f>IF(OR(D255="m", C255="y"),H255,0)</f>
        <v>0</v>
      </c>
      <c r="K255" s="211">
        <f t="shared" si="4"/>
        <v>0</v>
      </c>
      <c r="L255" s="285" t="s">
        <v>88</v>
      </c>
      <c r="M255" s="213"/>
      <c r="N255" s="184"/>
      <c r="O255" s="990" t="s">
        <v>359</v>
      </c>
      <c r="P255" s="990"/>
      <c r="Q255" s="990"/>
      <c r="R255" s="990"/>
      <c r="S255" s="990"/>
      <c r="T255" s="990"/>
      <c r="U255" s="990"/>
      <c r="V255" s="990"/>
      <c r="W255" s="990"/>
      <c r="X255" s="990"/>
      <c r="Y255" s="990"/>
      <c r="Z255" s="990"/>
      <c r="AA255" s="990"/>
      <c r="AB255" s="990"/>
      <c r="AC255" s="990"/>
      <c r="AD255" s="184"/>
      <c r="AE255" s="184"/>
      <c r="AF255" s="184"/>
      <c r="AG255" s="184"/>
      <c r="AH255" s="184"/>
      <c r="AI255" s="184"/>
      <c r="AJ255" s="184"/>
      <c r="AK255" s="184"/>
      <c r="AL255" s="184"/>
      <c r="AM255" s="184"/>
      <c r="AN255" s="184"/>
      <c r="AO255" s="184"/>
      <c r="AP255" s="184"/>
      <c r="AQ255" s="184"/>
      <c r="AR255" s="184"/>
      <c r="AS255" s="184"/>
      <c r="AT255" s="184"/>
      <c r="AU255" s="184"/>
      <c r="AV255" s="184"/>
      <c r="AW255" s="184"/>
      <c r="AX255" s="184"/>
      <c r="AY255" s="184"/>
      <c r="AZ255" s="184"/>
      <c r="BA255" s="184"/>
      <c r="BB255" s="184"/>
      <c r="BC255" s="184"/>
      <c r="BD255" s="184"/>
      <c r="BE255" s="184"/>
      <c r="BF255" s="184"/>
    </row>
    <row r="256" spans="1:58" ht="22.5" customHeight="1">
      <c r="A256" s="214"/>
      <c r="B256" s="215"/>
      <c r="C256" s="216"/>
      <c r="D256" s="217"/>
      <c r="E256" s="286">
        <v>11</v>
      </c>
      <c r="F256" s="894" t="s">
        <v>360</v>
      </c>
      <c r="G256" s="967"/>
      <c r="H256" s="219">
        <v>4</v>
      </c>
      <c r="I256" s="209">
        <f t="shared" si="5"/>
        <v>0</v>
      </c>
      <c r="J256" s="220">
        <f>IF(OR(D256="m", C256="y"),H256,0)</f>
        <v>0</v>
      </c>
      <c r="K256" s="253">
        <f t="shared" si="4"/>
        <v>0</v>
      </c>
      <c r="L256" s="222" t="s">
        <v>88</v>
      </c>
      <c r="M256" s="223"/>
      <c r="N256" s="184"/>
      <c r="O256" s="837" t="s">
        <v>361</v>
      </c>
      <c r="P256" s="837"/>
      <c r="Q256" s="837"/>
      <c r="R256" s="837"/>
      <c r="S256" s="837"/>
      <c r="T256" s="837"/>
      <c r="U256" s="837"/>
      <c r="V256" s="837"/>
      <c r="W256" s="837"/>
      <c r="X256" s="837"/>
      <c r="Y256" s="837"/>
      <c r="Z256" s="837"/>
      <c r="AA256" s="837"/>
      <c r="AB256" s="837"/>
      <c r="AC256" s="837"/>
      <c r="AD256" s="837"/>
    </row>
    <row r="257" spans="1:58" ht="36" customHeight="1">
      <c r="A257" s="214"/>
      <c r="B257" s="215"/>
      <c r="C257" s="249"/>
      <c r="D257" s="250"/>
      <c r="E257" s="251">
        <v>12</v>
      </c>
      <c r="F257" s="851" t="s">
        <v>362</v>
      </c>
      <c r="G257" s="967"/>
      <c r="H257" s="519">
        <v>3</v>
      </c>
      <c r="I257" s="209">
        <f t="shared" si="5"/>
        <v>0</v>
      </c>
      <c r="J257" s="220">
        <f>IF(OR(D257="m", C257="y"),H257,0)</f>
        <v>0</v>
      </c>
      <c r="K257" s="253">
        <f t="shared" si="4"/>
        <v>0</v>
      </c>
      <c r="L257" s="254" t="s">
        <v>363</v>
      </c>
      <c r="M257" s="160"/>
      <c r="O257" s="776" t="s">
        <v>364</v>
      </c>
      <c r="P257" s="776"/>
      <c r="Q257" s="776"/>
      <c r="R257" s="776"/>
    </row>
    <row r="258" spans="1:58" ht="27" customHeight="1">
      <c r="A258" s="214"/>
      <c r="B258" s="215"/>
      <c r="C258" s="216"/>
      <c r="D258" s="217"/>
      <c r="E258" s="218">
        <v>13</v>
      </c>
      <c r="F258" s="774" t="s">
        <v>365</v>
      </c>
      <c r="G258" s="967"/>
      <c r="H258" s="519">
        <v>2</v>
      </c>
      <c r="I258" s="209">
        <f t="shared" si="5"/>
        <v>0</v>
      </c>
      <c r="J258" s="220">
        <f>IF(OR(D258="m", C258="y"),H258,0)</f>
        <v>0</v>
      </c>
      <c r="K258" s="253">
        <f t="shared" si="4"/>
        <v>0</v>
      </c>
      <c r="L258" s="246" t="s">
        <v>366</v>
      </c>
      <c r="M258" s="223"/>
      <c r="O258" s="776" t="s">
        <v>364</v>
      </c>
      <c r="P258" s="776"/>
      <c r="Q258" s="776"/>
    </row>
    <row r="259" spans="1:58" ht="27" customHeight="1">
      <c r="A259" s="214"/>
      <c r="B259" s="215"/>
      <c r="C259" s="249"/>
      <c r="D259" s="250"/>
      <c r="E259" s="251">
        <v>14</v>
      </c>
      <c r="F259" s="851" t="s">
        <v>367</v>
      </c>
      <c r="G259" s="967"/>
      <c r="H259" s="519">
        <v>1</v>
      </c>
      <c r="I259" s="209">
        <f t="shared" si="5"/>
        <v>0</v>
      </c>
      <c r="J259" s="220">
        <f>IF(OR(D259="m", C259="y"),H259,0)</f>
        <v>0</v>
      </c>
      <c r="K259" s="253">
        <f t="shared" si="4"/>
        <v>0</v>
      </c>
      <c r="L259" s="254" t="s">
        <v>118</v>
      </c>
      <c r="M259" s="160"/>
    </row>
    <row r="260" spans="1:58" ht="21.75" customHeight="1">
      <c r="A260" s="287"/>
      <c r="B260" s="288"/>
      <c r="C260" s="288"/>
      <c r="D260" s="289"/>
      <c r="E260" s="290">
        <v>15</v>
      </c>
      <c r="F260" s="805" t="s">
        <v>368</v>
      </c>
      <c r="G260" s="968"/>
      <c r="H260" s="271"/>
      <c r="I260" s="272">
        <f t="shared" si="5"/>
        <v>0</v>
      </c>
      <c r="J260" s="273"/>
      <c r="K260" s="253"/>
      <c r="L260" s="971" t="s">
        <v>88</v>
      </c>
      <c r="M260" s="906"/>
    </row>
    <row r="261" spans="1:58" ht="19.5" customHeight="1">
      <c r="A261" s="291"/>
      <c r="B261" s="292"/>
      <c r="C261" s="293"/>
      <c r="D261" s="294"/>
      <c r="E261" s="295" t="s">
        <v>155</v>
      </c>
      <c r="F261" s="798" t="s">
        <v>369</v>
      </c>
      <c r="G261" s="799"/>
      <c r="H261" s="208">
        <v>1</v>
      </c>
      <c r="I261" s="243">
        <f>IF(AND(OR(A261="x", A261="p"),NOT(OR(B261="n", A262="x", A262="p", A263="x", A263="p"))),H261,0)</f>
        <v>0</v>
      </c>
      <c r="J261" s="265">
        <f>IF(AND(OR(D261="m", C261="y"),NOT(D262="m"),NOT(C262="y"),NOT(D263="m"),NOT(C263="y")),H261,0)</f>
        <v>0</v>
      </c>
      <c r="K261" s="253">
        <f>IF(AND(J261&gt;0,C261="y"),H261,0)</f>
        <v>0</v>
      </c>
      <c r="L261" s="1003"/>
      <c r="M261" s="907"/>
      <c r="O261" s="990" t="s">
        <v>370</v>
      </c>
      <c r="P261" s="990"/>
      <c r="Q261" s="990"/>
      <c r="R261" s="990"/>
      <c r="S261" s="990"/>
      <c r="T261" s="990"/>
      <c r="U261" s="990"/>
      <c r="V261" s="990"/>
      <c r="W261" s="990"/>
      <c r="X261" s="990"/>
      <c r="Y261" s="990"/>
      <c r="Z261" s="990"/>
      <c r="AA261" s="990"/>
      <c r="AB261" s="990"/>
      <c r="AC261" s="990"/>
    </row>
    <row r="262" spans="1:58" ht="15.75" customHeight="1">
      <c r="A262" s="291"/>
      <c r="B262" s="292"/>
      <c r="C262" s="541"/>
      <c r="D262" s="542"/>
      <c r="E262" s="547" t="s">
        <v>157</v>
      </c>
      <c r="F262" s="886" t="s">
        <v>371</v>
      </c>
      <c r="G262" s="887"/>
      <c r="H262" s="299">
        <v>2</v>
      </c>
      <c r="I262" s="300">
        <f>IF(AND(OR(A262="x", A262="p"),NOT(OR(B262="n", A261="x", A261="p", A263="x", A263="p"))),H262,0)</f>
        <v>0</v>
      </c>
      <c r="J262" s="301">
        <f>IF(AND(OR(D262="m", C262="y"),NOT(D263="m"),NOT(C263="y"),NOT(D261="m"),NOT(C261="y")),H262,0)</f>
        <v>0</v>
      </c>
      <c r="K262" s="253">
        <f>IF(AND(J262&gt;0,C262="y"),H262,0)</f>
        <v>0</v>
      </c>
      <c r="L262" s="1003"/>
      <c r="M262" s="907"/>
    </row>
    <row r="263" spans="1:58" ht="18" customHeight="1">
      <c r="A263" s="291"/>
      <c r="B263" s="292"/>
      <c r="C263" s="544"/>
      <c r="D263" s="545"/>
      <c r="E263" s="546" t="s">
        <v>160</v>
      </c>
      <c r="F263" s="803" t="s">
        <v>372</v>
      </c>
      <c r="G263" s="804"/>
      <c r="H263" s="307">
        <v>1</v>
      </c>
      <c r="I263" s="243">
        <f>IF(AND(OR(A263="x", A263="p"),NOT(OR(B263="n", A261="x", A261="p", A262="x", A262="p"))),H263,0)</f>
        <v>0</v>
      </c>
      <c r="J263" s="315">
        <f>IF(AND(OR(D263="m", C263="y"),NOT(D261="m"),NOT(C261="y"),NOT(D262="m"),NOT(C262="y")),H263,0)</f>
        <v>0</v>
      </c>
      <c r="K263" s="253">
        <f>IF(AND(J263&gt;0,C263="y"),H263,0)</f>
        <v>0</v>
      </c>
      <c r="L263" s="1004"/>
      <c r="M263" s="908"/>
    </row>
    <row r="264" spans="1:58" ht="24" customHeight="1">
      <c r="A264" s="214"/>
      <c r="B264" s="215"/>
      <c r="C264" s="216"/>
      <c r="D264" s="217"/>
      <c r="E264" s="218">
        <v>16</v>
      </c>
      <c r="F264" s="774" t="s">
        <v>373</v>
      </c>
      <c r="G264" s="967"/>
      <c r="H264" s="519">
        <v>2</v>
      </c>
      <c r="I264" s="209">
        <f>IF(AND(OR(A264="x", A264="p"),NOT(B264="n")),H264,0)</f>
        <v>0</v>
      </c>
      <c r="J264" s="220">
        <f>IF(OR(D264="m", C264="y"),H264,0)</f>
        <v>0</v>
      </c>
      <c r="K264" s="253">
        <f>IF(AND(J264&gt;0,C264="y"),H264,0)</f>
        <v>0</v>
      </c>
      <c r="L264" s="246" t="s">
        <v>374</v>
      </c>
      <c r="M264" s="160"/>
      <c r="O264" s="990" t="s">
        <v>375</v>
      </c>
      <c r="P264" s="990"/>
      <c r="Q264" s="990"/>
    </row>
    <row r="265" spans="1:58" ht="24.75" customHeight="1">
      <c r="A265" s="430"/>
      <c r="B265" s="431"/>
      <c r="C265" s="431"/>
      <c r="D265" s="432"/>
      <c r="E265" s="991" t="s">
        <v>376</v>
      </c>
      <c r="F265" s="992"/>
      <c r="G265" s="993"/>
      <c r="H265" s="433"/>
      <c r="I265" s="434"/>
      <c r="J265" s="435"/>
      <c r="K265" s="436"/>
      <c r="L265" s="437"/>
      <c r="M265" s="438"/>
      <c r="O265" s="994" t="s">
        <v>377</v>
      </c>
      <c r="P265" s="994"/>
      <c r="Q265" s="994"/>
      <c r="R265" s="994"/>
    </row>
    <row r="266" spans="1:58" ht="30" customHeight="1" thickBot="1">
      <c r="A266" s="936"/>
      <c r="B266" s="938"/>
      <c r="C266" s="997"/>
      <c r="D266" s="998"/>
      <c r="E266" s="1000">
        <v>17</v>
      </c>
      <c r="F266" s="897" t="s">
        <v>378</v>
      </c>
      <c r="G266" s="1002"/>
      <c r="H266" s="987" t="s">
        <v>379</v>
      </c>
      <c r="I266" s="867">
        <f>IF(AND(A266="p",F267&gt;0,NOT(B266="n")), MIN(20,ROUNDDOWN(F267/100*20,0)),0)</f>
        <v>0</v>
      </c>
      <c r="J266" s="933">
        <f>IF(AND(OR(C266="y",D266="m"),F267&gt;0,), MIN(20,ROUNDDOWN(F267/100*20,0)),0)</f>
        <v>0</v>
      </c>
      <c r="K266" s="910">
        <f>IF(AND(OR(C266="y"),F267&gt;0,), MIN(20,ROUNDDOWN(F267/100*20,0)),0)</f>
        <v>0</v>
      </c>
      <c r="L266" s="971" t="s">
        <v>363</v>
      </c>
      <c r="M266" s="906"/>
      <c r="O266" s="994" t="s">
        <v>380</v>
      </c>
      <c r="P266" s="994"/>
      <c r="Q266" s="994"/>
      <c r="R266" s="994"/>
    </row>
    <row r="267" spans="1:58" ht="15" thickBot="1">
      <c r="A267" s="995"/>
      <c r="B267" s="996"/>
      <c r="C267" s="996"/>
      <c r="D267" s="999"/>
      <c r="E267" s="1001"/>
      <c r="F267" s="548">
        <v>0</v>
      </c>
      <c r="G267" s="549" t="s">
        <v>381</v>
      </c>
      <c r="H267" s="988"/>
      <c r="I267" s="932"/>
      <c r="J267" s="989"/>
      <c r="K267" s="988"/>
      <c r="L267" s="838"/>
      <c r="M267" s="838"/>
      <c r="O267" s="771"/>
      <c r="P267" s="771"/>
      <c r="Q267" s="771"/>
      <c r="R267" s="771"/>
    </row>
    <row r="268" spans="1:58" s="134" customFormat="1" ht="15.75" thickBot="1">
      <c r="A268" s="193"/>
      <c r="B268" s="194"/>
      <c r="C268" s="194"/>
      <c r="D268" s="551" t="s">
        <v>382</v>
      </c>
      <c r="E268" s="423"/>
      <c r="F268" s="424"/>
      <c r="G268" s="552"/>
      <c r="H268" s="529"/>
      <c r="I268" s="530"/>
      <c r="J268" s="367"/>
      <c r="K268" s="368"/>
      <c r="L268" s="283"/>
      <c r="M268" s="284"/>
      <c r="N268" s="137"/>
      <c r="O268" s="137"/>
      <c r="P268" s="550"/>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7"/>
      <c r="AN268" s="132"/>
      <c r="AO268" s="132"/>
      <c r="AP268" s="132"/>
      <c r="AQ268" s="132"/>
      <c r="AR268" s="132"/>
      <c r="AS268" s="132"/>
      <c r="AT268" s="132"/>
      <c r="AU268" s="132"/>
      <c r="AV268" s="132"/>
      <c r="AW268" s="132"/>
      <c r="AX268" s="132"/>
      <c r="AY268" s="132"/>
      <c r="AZ268" s="132"/>
      <c r="BA268" s="132"/>
      <c r="BB268" s="132"/>
      <c r="BC268" s="132"/>
      <c r="BD268" s="132"/>
      <c r="BE268" s="132"/>
      <c r="BF268" s="132"/>
    </row>
    <row r="269" spans="1:58" s="346" customFormat="1" ht="15">
      <c r="A269" s="317"/>
      <c r="B269" s="318"/>
      <c r="C269" s="319"/>
      <c r="D269" s="320"/>
      <c r="E269" s="321">
        <v>18</v>
      </c>
      <c r="F269" s="855" t="s">
        <v>384</v>
      </c>
      <c r="G269" s="986"/>
      <c r="H269" s="522">
        <v>3</v>
      </c>
      <c r="I269" s="272">
        <f>IF(AND(OR(A269="x", A269="p"),NOT(B269="n")),H269,0)</f>
        <v>0</v>
      </c>
      <c r="J269" s="273">
        <f>IF(OR(D269="m", C269="y"),H269,0)</f>
        <v>0</v>
      </c>
      <c r="K269" s="211">
        <f>IF(AND(J269&gt;0,C269="y"),H269,0)</f>
        <v>0</v>
      </c>
      <c r="L269" s="274" t="s">
        <v>385</v>
      </c>
      <c r="M269" s="167"/>
      <c r="N269" s="132"/>
      <c r="O269" s="837" t="s">
        <v>383</v>
      </c>
      <c r="P269" s="837"/>
      <c r="Q269" s="837"/>
      <c r="R269" s="837"/>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7"/>
      <c r="AO269" s="137"/>
      <c r="AP269" s="137"/>
      <c r="AQ269" s="137"/>
      <c r="AR269" s="137"/>
      <c r="AS269" s="137"/>
      <c r="AT269" s="137"/>
      <c r="AU269" s="137"/>
      <c r="AV269" s="137"/>
      <c r="AW269" s="137"/>
      <c r="AX269" s="137"/>
      <c r="AY269" s="137"/>
      <c r="AZ269" s="137"/>
      <c r="BA269" s="137"/>
      <c r="BB269" s="137"/>
      <c r="BC269" s="137"/>
      <c r="BD269" s="137"/>
      <c r="BE269" s="137"/>
      <c r="BF269" s="137"/>
    </row>
    <row r="270" spans="1:58" s="346" customFormat="1" ht="15">
      <c r="A270" s="317"/>
      <c r="B270" s="318"/>
      <c r="C270" s="319"/>
      <c r="D270" s="320"/>
      <c r="E270" s="321">
        <v>19</v>
      </c>
      <c r="F270" s="774" t="s">
        <v>716</v>
      </c>
      <c r="G270" s="967"/>
      <c r="H270" s="522">
        <v>3</v>
      </c>
      <c r="I270" s="272">
        <f>IF(AND(OR(A270="x", A270="p"),NOT(B270="n")),H270,0)</f>
        <v>0</v>
      </c>
      <c r="J270" s="273">
        <f>IF(OR(D270="m", C270="y"),H270,0)</f>
        <v>0</v>
      </c>
      <c r="K270" s="211">
        <f>IF(AND(J270&gt;0,C270="y"),H270,0)</f>
        <v>0</v>
      </c>
      <c r="L270" s="274" t="s">
        <v>385</v>
      </c>
      <c r="M270" s="167"/>
      <c r="N270" s="137"/>
      <c r="O270" s="837" t="s">
        <v>386</v>
      </c>
      <c r="P270" s="837"/>
      <c r="Q270" s="837"/>
      <c r="R270" s="769" t="s">
        <v>717</v>
      </c>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c r="AQ270" s="137"/>
      <c r="AR270" s="137"/>
      <c r="AS270" s="137"/>
      <c r="AT270" s="137"/>
      <c r="AU270" s="137"/>
      <c r="AV270" s="137"/>
      <c r="AW270" s="137"/>
      <c r="AX270" s="137"/>
      <c r="AY270" s="137"/>
      <c r="AZ270" s="137"/>
      <c r="BA270" s="137"/>
      <c r="BB270" s="137"/>
      <c r="BC270" s="137"/>
      <c r="BD270" s="137"/>
      <c r="BE270" s="137"/>
      <c r="BF270" s="137"/>
    </row>
    <row r="271" spans="1:58" ht="15">
      <c r="A271" s="317"/>
      <c r="B271" s="318"/>
      <c r="C271" s="319"/>
      <c r="D271" s="320"/>
      <c r="E271" s="321">
        <v>20</v>
      </c>
      <c r="F271" s="774" t="s">
        <v>388</v>
      </c>
      <c r="G271" s="967"/>
      <c r="H271" s="522">
        <v>2</v>
      </c>
      <c r="I271" s="272">
        <f>IF(AND(OR(A271="x", A271="p"),NOT(B271="n")),H271,0)</f>
        <v>0</v>
      </c>
      <c r="J271" s="273">
        <f>IF(OR(D271="m", C271="y"),H271,0)</f>
        <v>0</v>
      </c>
      <c r="K271" s="211">
        <f>IF(AND(J271&gt;0,C271="y"),H271,0)</f>
        <v>0</v>
      </c>
      <c r="L271" s="274" t="s">
        <v>389</v>
      </c>
      <c r="M271" s="167"/>
      <c r="O271" s="837" t="s">
        <v>387</v>
      </c>
      <c r="P271" s="837"/>
      <c r="Q271" s="837"/>
      <c r="R271" s="837"/>
      <c r="S271" s="837"/>
      <c r="T271" s="837"/>
      <c r="U271" s="837"/>
      <c r="V271" s="837"/>
      <c r="W271" s="837"/>
      <c r="X271" s="837"/>
      <c r="Y271" s="837"/>
      <c r="Z271" s="837"/>
      <c r="AA271" s="837"/>
      <c r="AB271" s="837"/>
      <c r="AC271" s="837"/>
    </row>
    <row r="272" spans="1:58" s="346" customFormat="1" ht="27" customHeight="1">
      <c r="A272" s="214"/>
      <c r="B272" s="215"/>
      <c r="C272" s="249"/>
      <c r="D272" s="250"/>
      <c r="E272" s="251">
        <v>21</v>
      </c>
      <c r="F272" s="851" t="s">
        <v>390</v>
      </c>
      <c r="G272" s="967"/>
      <c r="H272" s="519">
        <v>2</v>
      </c>
      <c r="I272" s="209">
        <f>IF(AND(OR(A272="x", A272="p"),NOT(B272="n")),H272,0)</f>
        <v>0</v>
      </c>
      <c r="J272" s="220">
        <f>IF(OR(D272="m", C272="y"),H272,0)</f>
        <v>0</v>
      </c>
      <c r="K272" s="253">
        <f>IF(AND(J272&gt;0,C272="y"),H272,0)</f>
        <v>0</v>
      </c>
      <c r="L272" s="254" t="s">
        <v>391</v>
      </c>
      <c r="M272" s="160"/>
      <c r="N272" s="137"/>
      <c r="O272" s="202"/>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c r="AQ272" s="137"/>
      <c r="AR272" s="137"/>
      <c r="AS272" s="137"/>
      <c r="AT272" s="137"/>
      <c r="AU272" s="137"/>
      <c r="AV272" s="137"/>
      <c r="AW272" s="137"/>
      <c r="AX272" s="137"/>
      <c r="AY272" s="137"/>
      <c r="AZ272" s="137"/>
      <c r="BA272" s="137"/>
      <c r="BB272" s="137"/>
      <c r="BC272" s="137"/>
      <c r="BD272" s="137"/>
      <c r="BE272" s="137"/>
      <c r="BF272" s="137"/>
    </row>
    <row r="273" spans="1:58" ht="15" customHeight="1">
      <c r="A273" s="317"/>
      <c r="B273" s="318"/>
      <c r="C273" s="412"/>
      <c r="D273" s="413"/>
      <c r="E273" s="321">
        <v>22</v>
      </c>
      <c r="F273" s="897" t="s">
        <v>393</v>
      </c>
      <c r="G273" s="983"/>
      <c r="H273" s="522">
        <v>1</v>
      </c>
      <c r="I273" s="272">
        <f>IF(AND(OR(A273="x", A273="p"),NOT(B273="n")),H273,0)</f>
        <v>0</v>
      </c>
      <c r="J273" s="273">
        <f>IF(OR(D273="m", C273="y"),H273,0)</f>
        <v>0</v>
      </c>
      <c r="K273" s="211">
        <f>IF(AND(J273&gt;0,C273="y"),H273,0)</f>
        <v>0</v>
      </c>
      <c r="L273" s="274" t="s">
        <v>88</v>
      </c>
      <c r="M273" s="553"/>
      <c r="O273" s="800" t="s">
        <v>392</v>
      </c>
      <c r="P273" s="800"/>
    </row>
    <row r="274" spans="1:58" s="185" customFormat="1" ht="15">
      <c r="A274" s="287"/>
      <c r="B274" s="288"/>
      <c r="C274" s="288"/>
      <c r="D274" s="289"/>
      <c r="E274" s="290">
        <v>23</v>
      </c>
      <c r="F274" s="805" t="s">
        <v>394</v>
      </c>
      <c r="G274" s="968"/>
      <c r="H274" s="271"/>
      <c r="I274" s="272"/>
      <c r="J274" s="273"/>
      <c r="K274" s="253"/>
      <c r="L274" s="779" t="s">
        <v>118</v>
      </c>
      <c r="M274" s="906"/>
      <c r="N274" s="137"/>
      <c r="O274" s="138"/>
      <c r="P274" s="263"/>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7"/>
      <c r="AL274" s="137"/>
      <c r="AM274" s="137"/>
      <c r="AN274" s="184"/>
      <c r="AO274" s="184"/>
      <c r="AP274" s="184"/>
      <c r="AQ274" s="184"/>
      <c r="AR274" s="184"/>
      <c r="AS274" s="184"/>
      <c r="AT274" s="184"/>
      <c r="AU274" s="184"/>
      <c r="AV274" s="184"/>
      <c r="AW274" s="184"/>
      <c r="AX274" s="184"/>
      <c r="AY274" s="184"/>
      <c r="AZ274" s="184"/>
      <c r="BA274" s="184"/>
      <c r="BB274" s="184"/>
      <c r="BC274" s="184"/>
      <c r="BD274" s="184"/>
      <c r="BE274" s="184"/>
      <c r="BF274" s="184"/>
    </row>
    <row r="275" spans="1:58" s="185" customFormat="1" ht="15" customHeight="1">
      <c r="A275" s="291"/>
      <c r="B275" s="292"/>
      <c r="C275" s="293"/>
      <c r="D275" s="294"/>
      <c r="E275" s="295" t="s">
        <v>155</v>
      </c>
      <c r="F275" s="974" t="s">
        <v>395</v>
      </c>
      <c r="G275" s="975"/>
      <c r="H275" s="208">
        <v>3</v>
      </c>
      <c r="I275" s="243">
        <f>IF(AND(OR(A275="x", A275="p"),NOT(OR(B275="n", A276="x", A276="p"))),H275,0)</f>
        <v>0</v>
      </c>
      <c r="J275" s="265">
        <f>IF(AND(OR(D275="m", C275="y"),NOT(D276="m"),NOT(C276="y")),H275,0)</f>
        <v>0</v>
      </c>
      <c r="K275" s="253">
        <f>IF(AND(J275&gt;0,C275="y"),H275,0)</f>
        <v>0</v>
      </c>
      <c r="L275" s="780"/>
      <c r="M275" s="907"/>
      <c r="N275" s="184"/>
      <c r="O275" s="184"/>
      <c r="P275" s="184"/>
      <c r="Q275" s="184"/>
      <c r="R275" s="184"/>
      <c r="S275" s="184"/>
      <c r="T275" s="184"/>
      <c r="U275" s="184"/>
      <c r="V275" s="184"/>
      <c r="W275" s="184"/>
      <c r="X275" s="184"/>
      <c r="Y275" s="184"/>
      <c r="Z275" s="184"/>
      <c r="AA275" s="184"/>
      <c r="AB275" s="184"/>
      <c r="AC275" s="184"/>
      <c r="AD275" s="184"/>
      <c r="AE275" s="184"/>
      <c r="AF275" s="184"/>
      <c r="AG275" s="184"/>
      <c r="AH275" s="184"/>
      <c r="AI275" s="184"/>
      <c r="AJ275" s="184"/>
      <c r="AK275" s="184"/>
      <c r="AL275" s="184"/>
      <c r="AM275" s="184"/>
      <c r="AN275" s="184"/>
      <c r="AO275" s="184"/>
      <c r="AP275" s="184"/>
      <c r="AQ275" s="184"/>
      <c r="AR275" s="184"/>
      <c r="AS275" s="184"/>
      <c r="AT275" s="184"/>
      <c r="AU275" s="184"/>
      <c r="AV275" s="184"/>
      <c r="AW275" s="184"/>
      <c r="AX275" s="184"/>
      <c r="AY275" s="184"/>
      <c r="AZ275" s="184"/>
      <c r="BA275" s="184"/>
      <c r="BB275" s="184"/>
      <c r="BC275" s="184"/>
      <c r="BD275" s="184"/>
      <c r="BE275" s="184"/>
      <c r="BF275" s="184"/>
    </row>
    <row r="276" spans="1:58" ht="15">
      <c r="A276" s="224"/>
      <c r="B276" s="225"/>
      <c r="C276" s="226"/>
      <c r="D276" s="227"/>
      <c r="E276" s="554" t="s">
        <v>157</v>
      </c>
      <c r="F276" s="984" t="s">
        <v>396</v>
      </c>
      <c r="G276" s="985"/>
      <c r="H276" s="307">
        <v>5</v>
      </c>
      <c r="I276" s="308">
        <f>IF(AND(OR(A276="x", A276="p"),NOT(OR(B276="n", A275="x", A275="p"))),H276,0)</f>
        <v>0</v>
      </c>
      <c r="J276" s="309">
        <f>IF(AND(OR(D276="m", C276="y"),NOT(D275="m"),NOT(C275="y")),H276,0)</f>
        <v>0</v>
      </c>
      <c r="K276" s="253">
        <f>IF(AND(J276&gt;0,C276="y"),H276,0)</f>
        <v>0</v>
      </c>
      <c r="L276" s="846"/>
      <c r="M276" s="908"/>
      <c r="N276" s="184"/>
      <c r="O276" s="202"/>
      <c r="P276" s="184"/>
      <c r="Q276" s="184"/>
      <c r="R276" s="184"/>
      <c r="S276" s="184"/>
      <c r="T276" s="184"/>
      <c r="U276" s="184"/>
      <c r="V276" s="184"/>
      <c r="W276" s="184"/>
      <c r="X276" s="184"/>
      <c r="Y276" s="184"/>
      <c r="Z276" s="184"/>
      <c r="AA276" s="184"/>
      <c r="AB276" s="184"/>
      <c r="AC276" s="184"/>
      <c r="AD276" s="184"/>
      <c r="AE276" s="184"/>
      <c r="AF276" s="184"/>
      <c r="AG276" s="184"/>
      <c r="AH276" s="184"/>
      <c r="AI276" s="184"/>
      <c r="AJ276" s="184"/>
      <c r="AK276" s="184"/>
      <c r="AL276" s="184"/>
      <c r="AM276" s="184"/>
    </row>
    <row r="277" spans="1:58" s="185" customFormat="1" ht="15">
      <c r="A277" s="287"/>
      <c r="B277" s="288"/>
      <c r="C277" s="288"/>
      <c r="D277" s="289"/>
      <c r="E277" s="290">
        <v>24</v>
      </c>
      <c r="F277" s="903" t="s">
        <v>397</v>
      </c>
      <c r="G277" s="982"/>
      <c r="H277" s="271"/>
      <c r="I277" s="272"/>
      <c r="J277" s="273"/>
      <c r="K277" s="221"/>
      <c r="L277" s="779" t="s">
        <v>118</v>
      </c>
      <c r="M277" s="906"/>
      <c r="N277" s="184"/>
      <c r="O277" s="138"/>
      <c r="P277" s="263"/>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84"/>
      <c r="AO277" s="184"/>
      <c r="AP277" s="184"/>
      <c r="AQ277" s="184"/>
      <c r="AR277" s="184"/>
      <c r="AS277" s="184"/>
      <c r="AT277" s="184"/>
      <c r="AU277" s="184"/>
      <c r="AV277" s="184"/>
      <c r="AW277" s="184"/>
      <c r="AX277" s="184"/>
      <c r="AY277" s="184"/>
      <c r="AZ277" s="184"/>
      <c r="BA277" s="184"/>
      <c r="BB277" s="184"/>
      <c r="BC277" s="184"/>
      <c r="BD277" s="184"/>
      <c r="BE277" s="184"/>
      <c r="BF277" s="184"/>
    </row>
    <row r="278" spans="1:58" s="185" customFormat="1" ht="15" customHeight="1">
      <c r="A278" s="291"/>
      <c r="B278" s="292"/>
      <c r="C278" s="293"/>
      <c r="D278" s="294"/>
      <c r="E278" s="555" t="s">
        <v>155</v>
      </c>
      <c r="F278" s="798" t="s">
        <v>398</v>
      </c>
      <c r="G278" s="962"/>
      <c r="H278" s="208">
        <v>1</v>
      </c>
      <c r="I278" s="243">
        <f>IF(AND(OR(A278="x", A278="p"),NOT(OR(B278="n", A279="x", A279="p", A280="x", A280="p", A281="x", A281="p", A282="x", A282="p", A283="x", A283="p", A284="x", A284="p", A285="x", A285="p"))),H278,0)</f>
        <v>0</v>
      </c>
      <c r="J278" s="265">
        <f>IF(AND(OR(D278="m", C278="y"),NOT(D279="m"),NOT(C279="y"),NOT(D280="m"),NOT(C280="y"), NOT(D281="m"),NOT(C281="y"), NOT(D282="m"),NOT(C282="y"), NOT(D283="m"),NOT(C283="y"), NOT(D284="m"),NOT(C284="y"), NOT(D285="m"),NOT(C285="y")),H278,0)</f>
        <v>0</v>
      </c>
      <c r="K278" s="221">
        <f t="shared" ref="K278:K286" si="6">IF(AND(J278&gt;0,C278="y"),H278,0)</f>
        <v>0</v>
      </c>
      <c r="L278" s="838"/>
      <c r="M278" s="907"/>
      <c r="N278" s="184"/>
      <c r="O278" s="184"/>
      <c r="P278" s="184"/>
      <c r="Q278" s="184"/>
      <c r="R278" s="184"/>
      <c r="S278" s="184"/>
      <c r="T278" s="184"/>
      <c r="U278" s="184"/>
      <c r="V278" s="184"/>
      <c r="W278" s="184"/>
      <c r="X278" s="184"/>
      <c r="Y278" s="184"/>
      <c r="Z278" s="184"/>
      <c r="AA278" s="184"/>
      <c r="AB278" s="184"/>
      <c r="AC278" s="184"/>
      <c r="AD278" s="184"/>
      <c r="AE278" s="184"/>
      <c r="AF278" s="184"/>
      <c r="AG278" s="184"/>
      <c r="AH278" s="184"/>
      <c r="AI278" s="184"/>
      <c r="AJ278" s="184"/>
      <c r="AK278" s="184"/>
      <c r="AL278" s="184"/>
      <c r="AM278" s="184"/>
      <c r="AN278" s="184"/>
      <c r="AO278" s="184"/>
      <c r="AP278" s="184"/>
      <c r="AQ278" s="184"/>
      <c r="AR278" s="184"/>
      <c r="AS278" s="184"/>
      <c r="AT278" s="184"/>
      <c r="AU278" s="184"/>
      <c r="AV278" s="184"/>
      <c r="AW278" s="184"/>
      <c r="AX278" s="184"/>
      <c r="AY278" s="184"/>
      <c r="AZ278" s="184"/>
      <c r="BA278" s="184"/>
      <c r="BB278" s="184"/>
      <c r="BC278" s="184"/>
      <c r="BD278" s="184"/>
      <c r="BE278" s="184"/>
      <c r="BF278" s="184"/>
    </row>
    <row r="279" spans="1:58" s="185" customFormat="1" ht="15" customHeight="1">
      <c r="A279" s="291"/>
      <c r="B279" s="292"/>
      <c r="C279" s="541"/>
      <c r="D279" s="542"/>
      <c r="E279" s="556" t="s">
        <v>157</v>
      </c>
      <c r="F279" s="798" t="s">
        <v>399</v>
      </c>
      <c r="G279" s="799"/>
      <c r="H279" s="299">
        <v>2</v>
      </c>
      <c r="I279" s="300">
        <f>IF(AND(OR(A279="x", A279="p"),NOT(OR(B279="n",  A278="x", A278="p", A280="x", A280="p", A281="x", A281="p", A282="x", A282="p", A283="x", A283="p", A284="x", A284="p", A285="x", A285="p"))),H279,0)</f>
        <v>0</v>
      </c>
      <c r="J279" s="301">
        <f>IF(AND(OR(D279="m", C279="y"),NOT(D278="m"),NOT(C278="y"),NOT(D280="m"),NOT(C280="y"), NOT(D281="m"),NOT(C281="y"), NOT(D282="m"),NOT(C282="y"), NOT(D283="m"),NOT(C283="y"), NOT(D284="m"),NOT(C284="y"), NOT(D285="m"),NOT(C285="y")),H279,0)</f>
        <v>0</v>
      </c>
      <c r="K279" s="221">
        <f>IF(AND(J279&gt;0,C279="y"),H279,0)</f>
        <v>0</v>
      </c>
      <c r="L279" s="838"/>
      <c r="M279" s="907"/>
      <c r="N279" s="184"/>
      <c r="O279" s="202"/>
      <c r="P279" s="184"/>
      <c r="Q279" s="184"/>
      <c r="R279" s="184"/>
      <c r="S279" s="184"/>
      <c r="T279" s="184"/>
      <c r="U279" s="184"/>
      <c r="V279" s="184"/>
      <c r="W279" s="184"/>
      <c r="X279" s="184"/>
      <c r="Y279" s="184"/>
      <c r="Z279" s="184"/>
      <c r="AA279" s="184"/>
      <c r="AB279" s="184"/>
      <c r="AC279" s="184"/>
      <c r="AD279" s="184"/>
      <c r="AE279" s="184"/>
      <c r="AF279" s="184"/>
      <c r="AG279" s="184"/>
      <c r="AH279" s="184"/>
      <c r="AI279" s="184"/>
      <c r="AJ279" s="184"/>
      <c r="AK279" s="184"/>
      <c r="AL279" s="184"/>
      <c r="AM279" s="184"/>
      <c r="AN279" s="184"/>
      <c r="AO279" s="184"/>
      <c r="AP279" s="184"/>
      <c r="AQ279" s="184"/>
      <c r="AR279" s="184"/>
      <c r="AS279" s="184"/>
      <c r="AT279" s="184"/>
      <c r="AU279" s="184"/>
      <c r="AV279" s="184"/>
      <c r="AW279" s="184"/>
      <c r="AX279" s="184"/>
      <c r="AY279" s="184"/>
      <c r="AZ279" s="184"/>
      <c r="BA279" s="184"/>
      <c r="BB279" s="184"/>
      <c r="BC279" s="184"/>
      <c r="BD279" s="184"/>
      <c r="BE279" s="184"/>
      <c r="BF279" s="184"/>
    </row>
    <row r="280" spans="1:58" s="185" customFormat="1" ht="15" customHeight="1">
      <c r="A280" s="291"/>
      <c r="B280" s="292"/>
      <c r="C280" s="557"/>
      <c r="D280" s="558"/>
      <c r="E280" s="556" t="s">
        <v>160</v>
      </c>
      <c r="F280" s="798" t="s">
        <v>401</v>
      </c>
      <c r="G280" s="799"/>
      <c r="H280" s="299">
        <v>3</v>
      </c>
      <c r="I280" s="300">
        <f>IF(AND(OR(A280="x", A280="p"),NOT(OR(B280="n",  A279="x", A279="p", A278="x", A278="p", A281="x", A281="p", A282="x", A282="p", A283="x", A283="p", A284="x", A284="p", A285="x", A285="p"))),H280,0)</f>
        <v>0</v>
      </c>
      <c r="J280" s="301">
        <f>IF(AND(OR(D280="m", C280="y"),NOT(D279="m"),NOT(C279="y"),NOT(D278="m"),NOT(C278="y"), NOT(D281="m"),NOT(C281="y"), NOT(D282="m"),NOT(C282="y"), NOT(D283="m"),NOT(C283="y"), NOT(D284="m"),NOT(C284="y"), NOT(D285="m"),NOT(C285="y")),H280,0)</f>
        <v>0</v>
      </c>
      <c r="K280" s="221">
        <f t="shared" si="6"/>
        <v>0</v>
      </c>
      <c r="L280" s="838"/>
      <c r="M280" s="907"/>
      <c r="N280" s="184"/>
      <c r="S280" s="184"/>
      <c r="T280" s="184"/>
      <c r="U280" s="184"/>
      <c r="V280" s="184"/>
      <c r="W280" s="184"/>
      <c r="X280" s="184"/>
      <c r="Y280" s="184"/>
      <c r="Z280" s="184"/>
      <c r="AA280" s="184"/>
      <c r="AB280" s="184"/>
      <c r="AC280" s="184"/>
      <c r="AD280" s="184"/>
      <c r="AE280" s="184"/>
      <c r="AF280" s="184"/>
      <c r="AG280" s="184"/>
      <c r="AH280" s="184"/>
      <c r="AI280" s="184"/>
      <c r="AJ280" s="184"/>
      <c r="AK280" s="184"/>
      <c r="AL280" s="184"/>
      <c r="AM280" s="184"/>
      <c r="AN280" s="184"/>
      <c r="AO280" s="184"/>
      <c r="AP280" s="184"/>
      <c r="AQ280" s="184"/>
      <c r="AR280" s="184"/>
      <c r="AS280" s="184"/>
      <c r="AT280" s="184"/>
      <c r="AU280" s="184"/>
      <c r="AV280" s="184"/>
      <c r="AW280" s="184"/>
      <c r="AX280" s="184"/>
      <c r="AY280" s="184"/>
      <c r="AZ280" s="184"/>
      <c r="BA280" s="184"/>
      <c r="BB280" s="184"/>
      <c r="BC280" s="184"/>
      <c r="BD280" s="184"/>
      <c r="BE280" s="184"/>
      <c r="BF280" s="184"/>
    </row>
    <row r="281" spans="1:58" s="185" customFormat="1" ht="15" customHeight="1">
      <c r="A281" s="291"/>
      <c r="B281" s="292"/>
      <c r="C281" s="559"/>
      <c r="D281" s="560"/>
      <c r="E281" s="556" t="s">
        <v>169</v>
      </c>
      <c r="F281" s="886" t="s">
        <v>402</v>
      </c>
      <c r="G281" s="887"/>
      <c r="H281" s="242">
        <v>5</v>
      </c>
      <c r="I281" s="300">
        <f>IF(AND(OR(A281="x", A281="p"),NOT(OR(B281="n",  A279="x", A279="p", A280="x", A280="p", A278="x", A278="p", A282="x", A282="p", A283="x", A283="p", A284="x", A284="p", A285="x", A285="p"))),H281,0)</f>
        <v>0</v>
      </c>
      <c r="J281" s="301">
        <f>IF(AND(OR(D281="m", C281="y"),NOT(D279="m"),NOT(C279="y"),NOT(D280="m"),NOT(C280="y"), NOT(D278="m"),NOT(C278="y"), NOT(D282="m"),NOT(C282="y"), NOT(D283="m"),NOT(C283="y"), NOT(D284="m"),NOT(C284="y"), NOT(D285="m"),NOT(C285="y")),H281,0)</f>
        <v>0</v>
      </c>
      <c r="K281" s="221">
        <f t="shared" si="6"/>
        <v>0</v>
      </c>
      <c r="L281" s="838"/>
      <c r="M281" s="907"/>
      <c r="N281" s="184"/>
      <c r="O281" s="770"/>
      <c r="P281" s="184"/>
      <c r="Q281" s="184"/>
      <c r="R281" s="184"/>
      <c r="S281" s="184"/>
      <c r="T281" s="184"/>
      <c r="U281" s="184"/>
      <c r="V281" s="184"/>
      <c r="W281" s="184"/>
      <c r="X281" s="184"/>
      <c r="Y281" s="184"/>
      <c r="Z281" s="184"/>
      <c r="AA281" s="184"/>
      <c r="AB281" s="184"/>
      <c r="AC281" s="184"/>
      <c r="AD281" s="184"/>
      <c r="AE281" s="184"/>
      <c r="AF281" s="184"/>
      <c r="AG281" s="184"/>
      <c r="AH281" s="184"/>
      <c r="AI281" s="184"/>
      <c r="AJ281" s="184"/>
      <c r="AK281" s="184"/>
      <c r="AL281" s="184"/>
      <c r="AM281" s="184"/>
      <c r="AN281" s="184"/>
      <c r="AO281" s="184"/>
      <c r="AP281" s="184"/>
      <c r="AQ281" s="184"/>
      <c r="AR281" s="184"/>
      <c r="AS281" s="184"/>
      <c r="AT281" s="184"/>
      <c r="AU281" s="184"/>
      <c r="AV281" s="184"/>
      <c r="AW281" s="184"/>
      <c r="AX281" s="184"/>
      <c r="AY281" s="184"/>
      <c r="AZ281" s="184"/>
      <c r="BA281" s="184"/>
      <c r="BB281" s="184"/>
      <c r="BC281" s="184"/>
      <c r="BD281" s="184"/>
      <c r="BE281" s="184"/>
      <c r="BF281" s="184"/>
    </row>
    <row r="282" spans="1:58" s="185" customFormat="1" ht="15" customHeight="1">
      <c r="A282" s="291"/>
      <c r="B282" s="292"/>
      <c r="C282" s="559"/>
      <c r="D282" s="560"/>
      <c r="E282" s="556" t="s">
        <v>200</v>
      </c>
      <c r="F282" s="886" t="s">
        <v>403</v>
      </c>
      <c r="G282" s="887"/>
      <c r="H282" s="242">
        <v>7</v>
      </c>
      <c r="I282" s="300">
        <f>IF(AND(OR(A282="x", A282="p"),NOT(OR(B282="n",  A279="x", A279="p", A280="x", A280="p", A281="x", A281="p", A278="x", A278="p", A283="x", A283="p", A284="x", A284="p", A285="x", A285="p"))),H282,0)</f>
        <v>0</v>
      </c>
      <c r="J282" s="561">
        <f>IF(AND(OR(D282="m", C282="y"),NOT(D279="m"),NOT(C279="y"),NOT(D280="m"),NOT(C280="y"), NOT(D278="m"),NOT(C278="y"), NOT(D281="m"),NOT(C281="y"), NOT(D283="m"),NOT(C283="y"), NOT(D284="m"),NOT(C284="y"), NOT(D285="m"),NOT(C285="y")),H282,0)</f>
        <v>0</v>
      </c>
      <c r="K282" s="440">
        <f t="shared" si="6"/>
        <v>0</v>
      </c>
      <c r="L282" s="838"/>
      <c r="M282" s="907"/>
      <c r="N282" s="184"/>
      <c r="O282" s="837" t="s">
        <v>387</v>
      </c>
      <c r="P282" s="837"/>
      <c r="Q282" s="837"/>
      <c r="R282" s="837"/>
      <c r="S282" s="837"/>
      <c r="T282" s="837"/>
      <c r="U282" s="837"/>
      <c r="V282" s="837"/>
      <c r="W282" s="837"/>
      <c r="X282" s="837"/>
      <c r="Y282" s="837"/>
      <c r="Z282" s="837"/>
      <c r="AA282" s="837"/>
      <c r="AB282" s="837"/>
      <c r="AC282" s="837"/>
      <c r="AD282" s="184"/>
      <c r="AE282" s="184"/>
      <c r="AF282" s="184"/>
      <c r="AG282" s="184"/>
      <c r="AH282" s="184"/>
      <c r="AI282" s="184"/>
      <c r="AJ282" s="184"/>
      <c r="AK282" s="184"/>
      <c r="AL282" s="184"/>
      <c r="AM282" s="184"/>
      <c r="AN282" s="184"/>
      <c r="AO282" s="184"/>
      <c r="AP282" s="184"/>
      <c r="AQ282" s="184"/>
      <c r="AR282" s="184"/>
      <c r="AS282" s="184"/>
      <c r="AT282" s="184"/>
      <c r="AU282" s="184"/>
      <c r="AV282" s="184"/>
      <c r="AW282" s="184"/>
      <c r="AX282" s="184"/>
      <c r="AY282" s="184"/>
      <c r="AZ282" s="184"/>
      <c r="BA282" s="184"/>
      <c r="BB282" s="184"/>
      <c r="BC282" s="184"/>
      <c r="BD282" s="184"/>
      <c r="BE282" s="184"/>
      <c r="BF282" s="184"/>
    </row>
    <row r="283" spans="1:58" s="185" customFormat="1" ht="15" customHeight="1">
      <c r="A283" s="291"/>
      <c r="B283" s="292"/>
      <c r="C283" s="313"/>
      <c r="D283" s="314"/>
      <c r="E283" s="555" t="s">
        <v>404</v>
      </c>
      <c r="F283" s="798" t="s">
        <v>405</v>
      </c>
      <c r="G283" s="799"/>
      <c r="H283" s="299">
        <v>8</v>
      </c>
      <c r="I283" s="300">
        <f>IF(AND(OR(A283="x", A283="p"),NOT(OR(B283="n",  A279="x", A279="p", A280="x", A280="p", A281="x", A281="p", A282="x", A282="p", A278="x", A278="p", A284="x", A284="p", A285="x", A285="p"))),H283,0)</f>
        <v>0</v>
      </c>
      <c r="J283" s="301">
        <f>IF(AND(OR(D283="m", C283="y"),NOT(D279="m"),NOT(C279="y"),NOT(D280="m"),NOT(C280="y"), NOT(D281="m"),NOT(C281="y"), NOT(D282="m"),NOT(C282="y"), NOT(D278="m"),NOT(C278="y"), NOT(D284="m"),NOT(C284="y"), NOT(D285="m"),NOT(C285="y")),H283,0)</f>
        <v>0</v>
      </c>
      <c r="K283" s="232">
        <f t="shared" si="6"/>
        <v>0</v>
      </c>
      <c r="L283" s="838"/>
      <c r="M283" s="907"/>
      <c r="N283" s="184"/>
      <c r="O283" s="138"/>
      <c r="P283" s="184"/>
      <c r="Q283" s="184"/>
      <c r="R283" s="184"/>
      <c r="S283" s="184"/>
      <c r="T283" s="184"/>
      <c r="U283" s="184"/>
      <c r="V283" s="184"/>
      <c r="W283" s="184"/>
      <c r="X283" s="184"/>
      <c r="Y283" s="184"/>
      <c r="Z283" s="184"/>
      <c r="AA283" s="184"/>
      <c r="AB283" s="184"/>
      <c r="AC283" s="184"/>
      <c r="AD283" s="184"/>
      <c r="AE283" s="184"/>
      <c r="AF283" s="184"/>
      <c r="AG283" s="184"/>
      <c r="AH283" s="184"/>
      <c r="AI283" s="184"/>
      <c r="AJ283" s="184"/>
      <c r="AK283" s="184"/>
      <c r="AL283" s="184"/>
      <c r="AM283" s="184"/>
      <c r="AN283" s="184"/>
      <c r="AO283" s="184"/>
      <c r="AP283" s="184"/>
      <c r="AQ283" s="184"/>
      <c r="AR283" s="184"/>
      <c r="AS283" s="184"/>
      <c r="AT283" s="184"/>
      <c r="AU283" s="184"/>
      <c r="AV283" s="184"/>
      <c r="AW283" s="184"/>
      <c r="AX283" s="184"/>
      <c r="AY283" s="184"/>
      <c r="AZ283" s="184"/>
      <c r="BA283" s="184"/>
      <c r="BB283" s="184"/>
      <c r="BC283" s="184"/>
      <c r="BD283" s="184"/>
      <c r="BE283" s="184"/>
      <c r="BF283" s="184"/>
    </row>
    <row r="284" spans="1:58" s="185" customFormat="1" ht="15" customHeight="1">
      <c r="A284" s="291"/>
      <c r="B284" s="292"/>
      <c r="C284" s="541"/>
      <c r="D284" s="542"/>
      <c r="E284" s="556" t="s">
        <v>406</v>
      </c>
      <c r="F284" s="798" t="s">
        <v>407</v>
      </c>
      <c r="G284" s="799"/>
      <c r="H284" s="299">
        <v>10</v>
      </c>
      <c r="I284" s="300">
        <f>IF(AND(OR(A284="x", A284="p"),NOT(OR(B284="n",  A279="x", A279="p", A280="x", A280="p", A281="x", A281="p", A282="x", A282="p", A283="x", A283="p", A278="x", A278="p", A285="x", A285="p"))),H284,0)</f>
        <v>0</v>
      </c>
      <c r="J284" s="301">
        <f>IF(AND(OR(D284="m", C284="y"),NOT(D279="m"),NOT(C279="y"),NOT(D280="m"),NOT(C280="y"), NOT(D281="m"),NOT(C281="y"), NOT(D282="m"),NOT(C282="y"), NOT(D283="m"),NOT(C283="y"), NOT(D278="m"),NOT(C278="y"), NOT(D285="m"),NOT(C285="y")),H284,0)</f>
        <v>0</v>
      </c>
      <c r="K284" s="221">
        <f t="shared" si="6"/>
        <v>0</v>
      </c>
      <c r="L284" s="838"/>
      <c r="M284" s="907"/>
      <c r="N284" s="184"/>
      <c r="O284" s="837" t="s">
        <v>400</v>
      </c>
      <c r="P284" s="837"/>
      <c r="Q284" s="837"/>
      <c r="R284" s="837"/>
      <c r="S284" s="184"/>
      <c r="T284" s="184"/>
      <c r="U284" s="184"/>
      <c r="V284" s="184"/>
      <c r="W284" s="184"/>
      <c r="X284" s="184"/>
      <c r="Y284" s="184"/>
      <c r="Z284" s="184"/>
      <c r="AA284" s="184"/>
      <c r="AB284" s="184"/>
      <c r="AC284" s="184"/>
      <c r="AD284" s="184"/>
      <c r="AE284" s="184"/>
      <c r="AF284" s="184"/>
      <c r="AG284" s="184"/>
      <c r="AH284" s="184"/>
      <c r="AI284" s="184"/>
      <c r="AJ284" s="184"/>
      <c r="AK284" s="184"/>
      <c r="AL284" s="184"/>
      <c r="AM284" s="184"/>
      <c r="AN284" s="184"/>
      <c r="AO284" s="184"/>
      <c r="AP284" s="184"/>
      <c r="AQ284" s="184"/>
      <c r="AR284" s="184"/>
      <c r="AS284" s="184"/>
      <c r="AT284" s="184"/>
      <c r="AU284" s="184"/>
      <c r="AV284" s="184"/>
      <c r="AW284" s="184"/>
      <c r="AX284" s="184"/>
      <c r="AY284" s="184"/>
      <c r="AZ284" s="184"/>
      <c r="BA284" s="184"/>
      <c r="BB284" s="184"/>
      <c r="BC284" s="184"/>
      <c r="BD284" s="184"/>
      <c r="BE284" s="184"/>
      <c r="BF284" s="184"/>
    </row>
    <row r="285" spans="1:58" s="185" customFormat="1" ht="15">
      <c r="A285" s="291"/>
      <c r="B285" s="292"/>
      <c r="C285" s="544"/>
      <c r="D285" s="545"/>
      <c r="E285" s="562" t="s">
        <v>408</v>
      </c>
      <c r="F285" s="803" t="s">
        <v>409</v>
      </c>
      <c r="G285" s="804"/>
      <c r="H285" s="307">
        <v>15</v>
      </c>
      <c r="I285" s="243">
        <f>IF(AND(OR(A285="x", A285="p"),NOT(OR(B285="n",  A279="x", A279="p", A280="x", A280="p", A281="x", A281="p", A282="x", A282="p", A283="x", A283="p", A284="x", A284="p", A278="x", A278="p"))),H285,0)</f>
        <v>0</v>
      </c>
      <c r="J285" s="315">
        <f>IF(AND(OR(D285="m", C285="y"),NOT(D279="m"),NOT(C279="y"),NOT(D280="m"),NOT(C280="y"), NOT(D281="m"),NOT(C281="y"), NOT(D282="m"),NOT(C282="y"), NOT(D283="m"),NOT(C283="y"), NOT(D284="m"),NOT(C284="y"), NOT(D278="m"),NOT(C278="y")),H285,0)</f>
        <v>0</v>
      </c>
      <c r="K285" s="221">
        <f t="shared" si="6"/>
        <v>0</v>
      </c>
      <c r="L285" s="785"/>
      <c r="M285" s="908"/>
      <c r="N285" s="184"/>
      <c r="O285" s="202"/>
      <c r="P285" s="184"/>
      <c r="Q285" s="184"/>
      <c r="R285" s="184"/>
      <c r="S285" s="184"/>
      <c r="T285" s="184"/>
      <c r="U285" s="184"/>
      <c r="V285" s="184"/>
      <c r="W285" s="184"/>
      <c r="X285" s="184"/>
      <c r="Y285" s="184"/>
      <c r="Z285" s="184"/>
      <c r="AA285" s="184"/>
      <c r="AB285" s="184"/>
      <c r="AC285" s="184"/>
      <c r="AD285" s="184"/>
      <c r="AE285" s="184"/>
      <c r="AF285" s="184"/>
      <c r="AG285" s="184"/>
      <c r="AH285" s="184"/>
      <c r="AI285" s="184"/>
      <c r="AJ285" s="184"/>
      <c r="AK285" s="184"/>
      <c r="AL285" s="184"/>
      <c r="AM285" s="184"/>
      <c r="AN285" s="184"/>
      <c r="AO285" s="184"/>
      <c r="AP285" s="184"/>
      <c r="AQ285" s="184"/>
      <c r="AR285" s="184"/>
      <c r="AS285" s="184"/>
      <c r="AT285" s="184"/>
      <c r="AU285" s="184"/>
      <c r="AV285" s="184"/>
      <c r="AW285" s="184"/>
      <c r="AX285" s="184"/>
      <c r="AY285" s="184"/>
      <c r="AZ285" s="184"/>
      <c r="BA285" s="184"/>
      <c r="BB285" s="184"/>
      <c r="BC285" s="184"/>
      <c r="BD285" s="184"/>
      <c r="BE285" s="184"/>
      <c r="BF285" s="184"/>
    </row>
    <row r="286" spans="1:58" s="185" customFormat="1" ht="25.5" customHeight="1" thickBot="1">
      <c r="A286" s="385"/>
      <c r="B286" s="386"/>
      <c r="C286" s="387"/>
      <c r="D286" s="388"/>
      <c r="E286" s="389">
        <v>25</v>
      </c>
      <c r="F286" s="793" t="s">
        <v>184</v>
      </c>
      <c r="G286" s="794"/>
      <c r="H286" s="390" t="s">
        <v>185</v>
      </c>
      <c r="I286" s="391">
        <f>IF(AND(OR(A286="x", A286="p"),NOT(B286="n"), H286&lt;=7),H286,0)</f>
        <v>0</v>
      </c>
      <c r="J286" s="392">
        <f>IF(AND(OR(D286="m", C286="y"), H286&lt;=7),H286,0)</f>
        <v>0</v>
      </c>
      <c r="K286" s="253">
        <f t="shared" si="6"/>
        <v>0</v>
      </c>
      <c r="L286" s="393" t="s">
        <v>186</v>
      </c>
      <c r="M286" s="394"/>
      <c r="N286" s="184"/>
      <c r="O286" s="138"/>
      <c r="P286" s="184"/>
      <c r="Q286" s="184"/>
      <c r="R286" s="184"/>
      <c r="S286" s="184"/>
      <c r="T286" s="184"/>
      <c r="U286" s="184"/>
      <c r="V286" s="184"/>
      <c r="W286" s="184"/>
      <c r="X286" s="184"/>
      <c r="Y286" s="184"/>
      <c r="Z286" s="184"/>
      <c r="AA286" s="184"/>
      <c r="AB286" s="184"/>
      <c r="AC286" s="184"/>
      <c r="AD286" s="184"/>
      <c r="AE286" s="184"/>
      <c r="AF286" s="184"/>
      <c r="AG286" s="184"/>
      <c r="AH286" s="184"/>
      <c r="AI286" s="184"/>
      <c r="AJ286" s="184"/>
      <c r="AK286" s="184"/>
      <c r="AL286" s="184"/>
      <c r="AM286" s="184"/>
      <c r="AN286" s="184"/>
      <c r="AO286" s="184"/>
      <c r="AP286" s="184"/>
      <c r="AQ286" s="184"/>
      <c r="AR286" s="184"/>
      <c r="AS286" s="184"/>
      <c r="AT286" s="184"/>
      <c r="AU286" s="184"/>
      <c r="AV286" s="184"/>
      <c r="AW286" s="184"/>
      <c r="AX286" s="184"/>
      <c r="AY286" s="184"/>
      <c r="AZ286" s="184"/>
      <c r="BA286" s="184"/>
      <c r="BB286" s="184"/>
      <c r="BC286" s="184"/>
      <c r="BD286" s="184"/>
      <c r="BE286" s="184"/>
      <c r="BF286" s="184"/>
    </row>
    <row r="287" spans="1:58" ht="16.5" thickTop="1" thickBot="1">
      <c r="A287" s="563"/>
      <c r="B287" s="326"/>
      <c r="C287" s="326"/>
      <c r="D287" s="327" t="s">
        <v>410</v>
      </c>
      <c r="E287" s="328"/>
      <c r="F287" s="329"/>
      <c r="G287" s="564"/>
      <c r="H287" s="565"/>
      <c r="I287" s="500">
        <f>SUM(I239:I286)</f>
        <v>0</v>
      </c>
      <c r="J287" s="501">
        <f>SUM(J239:J286)</f>
        <v>0</v>
      </c>
      <c r="K287" s="502">
        <f>SUM(K239:K286)</f>
        <v>0</v>
      </c>
      <c r="L287" s="503"/>
      <c r="M287" s="336"/>
      <c r="N287" s="184"/>
      <c r="P287" s="184"/>
      <c r="Q287" s="184"/>
      <c r="R287" s="184"/>
      <c r="S287" s="184"/>
      <c r="T287" s="184"/>
      <c r="U287" s="184"/>
      <c r="V287" s="184"/>
      <c r="W287" s="184"/>
      <c r="X287" s="184"/>
      <c r="Y287" s="184"/>
      <c r="Z287" s="184"/>
      <c r="AA287" s="184"/>
      <c r="AB287" s="184"/>
      <c r="AC287" s="184"/>
      <c r="AD287" s="184"/>
      <c r="AE287" s="184"/>
      <c r="AF287" s="184"/>
      <c r="AG287" s="184"/>
      <c r="AH287" s="184"/>
      <c r="AI287" s="184"/>
      <c r="AJ287" s="184"/>
      <c r="AK287" s="184"/>
      <c r="AL287" s="184"/>
      <c r="AM287" s="184"/>
    </row>
    <row r="288" spans="1:58" ht="18.75" customHeight="1" thickTop="1" thickBot="1">
      <c r="A288" s="832" t="s">
        <v>40</v>
      </c>
      <c r="B288" s="832"/>
      <c r="C288" s="832"/>
      <c r="D288" s="832"/>
      <c r="E288" s="832"/>
      <c r="F288" s="832"/>
      <c r="G288" s="832"/>
      <c r="H288" s="832"/>
      <c r="I288" s="832"/>
      <c r="J288" s="832"/>
      <c r="K288" s="832"/>
      <c r="L288" s="832"/>
      <c r="M288" s="832"/>
    </row>
    <row r="289" spans="1:58" s="338" customFormat="1" ht="15" customHeight="1" thickBot="1">
      <c r="A289" s="817" t="s">
        <v>104</v>
      </c>
      <c r="B289" s="818"/>
      <c r="C289" s="818"/>
      <c r="D289" s="818"/>
      <c r="E289" s="818"/>
      <c r="F289" s="818"/>
      <c r="G289" s="818"/>
      <c r="H289" s="818"/>
      <c r="I289" s="818"/>
      <c r="J289" s="818"/>
      <c r="K289" s="818"/>
      <c r="L289" s="818"/>
      <c r="M289" s="819"/>
      <c r="N289" s="137"/>
      <c r="O289" s="138"/>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7"/>
      <c r="AL289" s="137"/>
      <c r="AM289" s="137"/>
      <c r="AN289" s="137"/>
      <c r="AO289" s="137"/>
      <c r="AP289" s="137"/>
      <c r="AQ289" s="137"/>
      <c r="AR289" s="137"/>
      <c r="AS289" s="137"/>
      <c r="AT289" s="137"/>
      <c r="AU289" s="137"/>
      <c r="AV289" s="137"/>
      <c r="AW289" s="137"/>
      <c r="AX289" s="137"/>
      <c r="AY289" s="137"/>
      <c r="AZ289" s="137"/>
      <c r="BA289" s="137"/>
      <c r="BB289" s="137"/>
      <c r="BC289" s="137"/>
      <c r="BD289" s="137"/>
      <c r="BE289" s="137"/>
      <c r="BF289" s="137"/>
    </row>
    <row r="290" spans="1:58" s="338" customFormat="1" ht="14.25" customHeight="1">
      <c r="A290" s="179"/>
      <c r="B290" s="180"/>
      <c r="C290" s="181"/>
      <c r="D290" s="182"/>
      <c r="E290" s="978" t="s">
        <v>411</v>
      </c>
      <c r="F290" s="978"/>
      <c r="G290" s="979"/>
      <c r="H290" s="824" t="s">
        <v>106</v>
      </c>
      <c r="I290" s="826" t="s">
        <v>107</v>
      </c>
      <c r="J290" s="827"/>
      <c r="K290" s="183"/>
      <c r="L290" s="828" t="s">
        <v>108</v>
      </c>
      <c r="M290" s="830" t="s">
        <v>189</v>
      </c>
      <c r="N290" s="137"/>
      <c r="O290" s="138"/>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7"/>
      <c r="AL290" s="137"/>
      <c r="AM290" s="137"/>
      <c r="AN290" s="137"/>
      <c r="AO290" s="137"/>
      <c r="AP290" s="137"/>
      <c r="AQ290" s="137"/>
      <c r="AR290" s="137"/>
      <c r="AS290" s="137"/>
      <c r="AT290" s="137"/>
      <c r="AU290" s="137"/>
      <c r="AV290" s="137"/>
      <c r="AW290" s="137"/>
      <c r="AX290" s="137"/>
      <c r="AY290" s="137"/>
      <c r="AZ290" s="137"/>
      <c r="BA290" s="137"/>
      <c r="BB290" s="137"/>
      <c r="BC290" s="137"/>
      <c r="BD290" s="137"/>
      <c r="BE290" s="137"/>
      <c r="BF290" s="137"/>
    </row>
    <row r="291" spans="1:58" s="567" customFormat="1" ht="14.25" customHeight="1" thickBot="1">
      <c r="A291" s="186" t="s">
        <v>110</v>
      </c>
      <c r="B291" s="187" t="s">
        <v>111</v>
      </c>
      <c r="C291" s="188" t="s">
        <v>112</v>
      </c>
      <c r="D291" s="189" t="s">
        <v>113</v>
      </c>
      <c r="E291" s="980"/>
      <c r="F291" s="980"/>
      <c r="G291" s="981"/>
      <c r="H291" s="825"/>
      <c r="I291" s="339" t="s">
        <v>114</v>
      </c>
      <c r="J291" s="340" t="s">
        <v>115</v>
      </c>
      <c r="K291" s="192"/>
      <c r="L291" s="829"/>
      <c r="M291" s="831"/>
      <c r="N291" s="137"/>
      <c r="O291" s="202"/>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7"/>
      <c r="AL291" s="137"/>
      <c r="AM291" s="137"/>
      <c r="AN291" s="137"/>
      <c r="AO291" s="137"/>
      <c r="AP291" s="137"/>
      <c r="AQ291" s="137"/>
      <c r="AR291" s="566"/>
      <c r="AS291" s="566"/>
      <c r="AT291" s="566"/>
      <c r="AU291" s="566"/>
      <c r="AV291" s="566"/>
      <c r="AW291" s="566"/>
      <c r="AX291" s="566"/>
      <c r="AY291" s="566"/>
      <c r="AZ291" s="566"/>
      <c r="BA291" s="566"/>
      <c r="BB291" s="566"/>
      <c r="BC291" s="566"/>
      <c r="BD291" s="566"/>
      <c r="BE291" s="566"/>
      <c r="BF291" s="566"/>
    </row>
    <row r="292" spans="1:58" s="185" customFormat="1" ht="15.75" thickBot="1">
      <c r="A292" s="193"/>
      <c r="B292" s="194"/>
      <c r="C292" s="194"/>
      <c r="D292" s="277" t="s">
        <v>412</v>
      </c>
      <c r="E292" s="568"/>
      <c r="F292" s="569"/>
      <c r="G292" s="570"/>
      <c r="H292" s="507"/>
      <c r="I292" s="571"/>
      <c r="J292" s="344"/>
      <c r="K292" s="508"/>
      <c r="L292" s="833"/>
      <c r="M292" s="834"/>
      <c r="N292" s="137"/>
      <c r="O292" s="137"/>
      <c r="P292" s="137"/>
      <c r="Q292" s="137"/>
      <c r="R292" s="137"/>
      <c r="S292" s="137"/>
      <c r="T292" s="137"/>
      <c r="U292" s="137"/>
      <c r="V292" s="137"/>
      <c r="W292" s="137"/>
      <c r="X292" s="137"/>
      <c r="Y292" s="137"/>
      <c r="Z292" s="137"/>
      <c r="AA292" s="137"/>
      <c r="AB292" s="137"/>
      <c r="AC292" s="137"/>
      <c r="AD292" s="137"/>
      <c r="AE292" s="137"/>
      <c r="AF292" s="137"/>
      <c r="AG292" s="137"/>
      <c r="AH292" s="137"/>
      <c r="AI292" s="137"/>
      <c r="AJ292" s="137"/>
      <c r="AK292" s="137"/>
      <c r="AL292" s="137"/>
      <c r="AM292" s="137"/>
      <c r="AN292" s="184"/>
      <c r="AO292" s="184"/>
      <c r="AP292" s="184"/>
      <c r="AQ292" s="184"/>
      <c r="AR292" s="184"/>
      <c r="AS292" s="184"/>
      <c r="AT292" s="184"/>
      <c r="AU292" s="184"/>
      <c r="AV292" s="184"/>
      <c r="AW292" s="184"/>
      <c r="AX292" s="184"/>
      <c r="AY292" s="184"/>
      <c r="AZ292" s="184"/>
      <c r="BA292" s="184"/>
      <c r="BB292" s="184"/>
      <c r="BC292" s="184"/>
      <c r="BD292" s="184"/>
      <c r="BE292" s="184"/>
      <c r="BF292" s="184"/>
    </row>
    <row r="293" spans="1:58" s="185" customFormat="1" ht="15">
      <c r="A293" s="287"/>
      <c r="B293" s="288"/>
      <c r="C293" s="288"/>
      <c r="D293" s="289"/>
      <c r="E293" s="290">
        <v>1</v>
      </c>
      <c r="F293" s="969" t="s">
        <v>413</v>
      </c>
      <c r="G293" s="970"/>
      <c r="H293" s="572"/>
      <c r="I293" s="272"/>
      <c r="J293" s="273"/>
      <c r="K293" s="253"/>
      <c r="L293" s="971" t="s">
        <v>414</v>
      </c>
      <c r="M293" s="973"/>
      <c r="N293" s="184"/>
      <c r="O293" s="202"/>
      <c r="P293" s="184"/>
      <c r="Q293" s="184"/>
      <c r="R293" s="184"/>
      <c r="S293" s="184"/>
      <c r="T293" s="184"/>
      <c r="U293" s="184"/>
      <c r="V293" s="184"/>
      <c r="W293" s="184"/>
      <c r="X293" s="184"/>
      <c r="Y293" s="184"/>
      <c r="Z293" s="184"/>
      <c r="AA293" s="184"/>
      <c r="AB293" s="184"/>
      <c r="AC293" s="184"/>
      <c r="AD293" s="184"/>
      <c r="AE293" s="184"/>
      <c r="AF293" s="184"/>
      <c r="AG293" s="184"/>
      <c r="AH293" s="184"/>
      <c r="AI293" s="184"/>
      <c r="AJ293" s="184"/>
      <c r="AK293" s="184"/>
      <c r="AL293" s="184"/>
      <c r="AM293" s="184"/>
      <c r="AN293" s="184"/>
      <c r="AO293" s="184"/>
      <c r="AP293" s="184"/>
      <c r="AQ293" s="184"/>
      <c r="AR293" s="184"/>
      <c r="AS293" s="184"/>
      <c r="AT293" s="184"/>
      <c r="AU293" s="184"/>
      <c r="AV293" s="184"/>
      <c r="AW293" s="184"/>
      <c r="AX293" s="184"/>
      <c r="AY293" s="184"/>
      <c r="AZ293" s="184"/>
      <c r="BA293" s="184"/>
      <c r="BB293" s="184"/>
      <c r="BC293" s="184"/>
      <c r="BD293" s="184"/>
      <c r="BE293" s="184"/>
      <c r="BF293" s="184"/>
    </row>
    <row r="294" spans="1:58" s="185" customFormat="1" ht="15">
      <c r="A294" s="573"/>
      <c r="B294" s="312"/>
      <c r="C294" s="574"/>
      <c r="D294" s="575"/>
      <c r="E294" s="547" t="s">
        <v>155</v>
      </c>
      <c r="F294" s="974" t="s">
        <v>416</v>
      </c>
      <c r="G294" s="975"/>
      <c r="H294" s="576">
        <v>1</v>
      </c>
      <c r="I294" s="243">
        <f>IF(AND(OR(A294="x", A294="p"),NOT(OR(B294="n", A295="x", A295="p"))),H294,0)</f>
        <v>0</v>
      </c>
      <c r="J294" s="265">
        <f>IF(AND(OR(D294="m", C294="y"),NOT(D295="m"),NOT(C295="y")),H294,0)</f>
        <v>0</v>
      </c>
      <c r="K294" s="253">
        <f>IF(AND(J294&gt;0,C294="y"),H294,0)</f>
        <v>0</v>
      </c>
      <c r="L294" s="972"/>
      <c r="M294" s="907"/>
      <c r="N294" s="184"/>
      <c r="O294" s="837" t="s">
        <v>415</v>
      </c>
      <c r="P294" s="837"/>
      <c r="Q294" s="837"/>
      <c r="R294" s="184"/>
      <c r="S294" s="184"/>
      <c r="T294" s="184"/>
      <c r="U294" s="184"/>
      <c r="V294" s="184"/>
      <c r="W294" s="184"/>
      <c r="X294" s="184"/>
      <c r="Y294" s="184"/>
      <c r="Z294" s="184"/>
      <c r="AA294" s="184"/>
      <c r="AB294" s="184"/>
      <c r="AC294" s="184"/>
      <c r="AD294" s="184"/>
      <c r="AE294" s="184"/>
      <c r="AF294" s="184"/>
      <c r="AG294" s="184"/>
      <c r="AH294" s="184"/>
      <c r="AI294" s="184"/>
      <c r="AJ294" s="184"/>
      <c r="AK294" s="184"/>
      <c r="AL294" s="184"/>
      <c r="AM294" s="184"/>
      <c r="AN294" s="184"/>
      <c r="AO294" s="184"/>
      <c r="AP294" s="184"/>
      <c r="AQ294" s="184"/>
      <c r="AR294" s="184"/>
      <c r="AS294" s="184"/>
      <c r="AT294" s="184"/>
      <c r="AU294" s="184"/>
      <c r="AV294" s="184"/>
      <c r="AW294" s="184"/>
      <c r="AX294" s="184"/>
      <c r="AY294" s="184"/>
      <c r="AZ294" s="184"/>
      <c r="BA294" s="184"/>
      <c r="BB294" s="184"/>
      <c r="BC294" s="184"/>
      <c r="BD294" s="184"/>
      <c r="BE294" s="184"/>
      <c r="BF294" s="184"/>
    </row>
    <row r="295" spans="1:58" s="185" customFormat="1" ht="15">
      <c r="A295" s="203"/>
      <c r="B295" s="204"/>
      <c r="C295" s="205"/>
      <c r="D295" s="206"/>
      <c r="E295" s="306" t="s">
        <v>157</v>
      </c>
      <c r="F295" s="976" t="s">
        <v>417</v>
      </c>
      <c r="G295" s="977"/>
      <c r="H295" s="577">
        <v>3</v>
      </c>
      <c r="I295" s="308">
        <f>IF(AND(OR(A295="x", A295="p"),NOT(OR(B295="n", A294="x", A294="p"))),H295,0)</f>
        <v>0</v>
      </c>
      <c r="J295" s="309">
        <f>IF(AND(OR(D295="m", C295="y"),NOT(D294="m"),NOT(C294="y")),H295,0)</f>
        <v>0</v>
      </c>
      <c r="K295" s="253">
        <f>IF(AND(J295&gt;0,C295="y"),H295,0)</f>
        <v>0</v>
      </c>
      <c r="L295" s="972"/>
      <c r="M295" s="908"/>
      <c r="N295" s="184"/>
      <c r="O295" s="184"/>
      <c r="P295" s="184"/>
      <c r="Q295" s="184"/>
      <c r="R295" s="184"/>
      <c r="S295" s="184"/>
      <c r="T295" s="184"/>
      <c r="U295" s="184"/>
      <c r="V295" s="184"/>
      <c r="W295" s="184"/>
      <c r="X295" s="184"/>
      <c r="Y295" s="184"/>
      <c r="Z295" s="184"/>
      <c r="AA295" s="184"/>
      <c r="AB295" s="184"/>
      <c r="AC295" s="184"/>
      <c r="AD295" s="184"/>
      <c r="AE295" s="184"/>
      <c r="AF295" s="184"/>
      <c r="AG295" s="184"/>
      <c r="AH295" s="184"/>
      <c r="AI295" s="184"/>
      <c r="AJ295" s="184"/>
      <c r="AK295" s="184"/>
      <c r="AL295" s="184"/>
      <c r="AM295" s="184"/>
      <c r="AN295" s="184"/>
      <c r="AO295" s="184"/>
      <c r="AP295" s="184"/>
      <c r="AQ295" s="184"/>
      <c r="AR295" s="184"/>
      <c r="AS295" s="184"/>
      <c r="AT295" s="184"/>
      <c r="AU295" s="184"/>
      <c r="AV295" s="184"/>
      <c r="AW295" s="184"/>
      <c r="AX295" s="184"/>
      <c r="AY295" s="184"/>
      <c r="AZ295" s="184"/>
      <c r="BA295" s="184"/>
      <c r="BB295" s="184"/>
      <c r="BC295" s="184"/>
      <c r="BD295" s="184"/>
      <c r="BE295" s="184"/>
      <c r="BF295" s="184"/>
    </row>
    <row r="296" spans="1:58" ht="15" customHeight="1">
      <c r="A296" s="214"/>
      <c r="B296" s="215"/>
      <c r="C296" s="216"/>
      <c r="D296" s="217"/>
      <c r="E296" s="218">
        <v>2</v>
      </c>
      <c r="F296" s="774" t="s">
        <v>418</v>
      </c>
      <c r="G296" s="967"/>
      <c r="H296" s="578">
        <v>2</v>
      </c>
      <c r="I296" s="209">
        <f>IF(AND(OR(A296="x", A296="p"),NOT(B296="n")),H296,0)</f>
        <v>0</v>
      </c>
      <c r="J296" s="220">
        <f>IF(OR(D296="m", C296="y"),H296,0)</f>
        <v>0</v>
      </c>
      <c r="K296" s="253">
        <f>IF(AND(J296&gt;0,C296="y"),H296,0)</f>
        <v>0</v>
      </c>
      <c r="L296" s="246" t="s">
        <v>419</v>
      </c>
      <c r="M296" s="223"/>
      <c r="N296" s="184"/>
      <c r="O296" s="800" t="s">
        <v>420</v>
      </c>
      <c r="P296" s="800"/>
      <c r="Q296" s="800"/>
      <c r="AG296" s="184"/>
      <c r="AH296" s="184"/>
      <c r="AI296" s="184"/>
      <c r="AJ296" s="184"/>
      <c r="AK296" s="184"/>
      <c r="AL296" s="184"/>
      <c r="AM296" s="184"/>
    </row>
    <row r="297" spans="1:58" s="185" customFormat="1" ht="15" customHeight="1">
      <c r="A297" s="287"/>
      <c r="B297" s="288"/>
      <c r="C297" s="288"/>
      <c r="D297" s="289"/>
      <c r="E297" s="290">
        <v>3</v>
      </c>
      <c r="F297" s="899" t="s">
        <v>421</v>
      </c>
      <c r="G297" s="968"/>
      <c r="H297" s="572"/>
      <c r="I297" s="272"/>
      <c r="J297" s="273"/>
      <c r="K297" s="253"/>
      <c r="L297" s="779" t="s">
        <v>414</v>
      </c>
      <c r="M297" s="906"/>
      <c r="N297" s="137"/>
      <c r="O297" s="138"/>
      <c r="P297" s="184"/>
      <c r="Q297" s="184"/>
      <c r="R297" s="184"/>
      <c r="S297" s="184"/>
      <c r="T297" s="184"/>
      <c r="U297" s="184"/>
      <c r="V297" s="184"/>
      <c r="W297" s="184"/>
      <c r="X297" s="184"/>
      <c r="Y297" s="184"/>
      <c r="Z297" s="184"/>
      <c r="AA297" s="184"/>
      <c r="AB297" s="184"/>
      <c r="AC297" s="184"/>
      <c r="AD297" s="184"/>
      <c r="AE297" s="184"/>
      <c r="AF297" s="184"/>
      <c r="AG297" s="137"/>
      <c r="AH297" s="137"/>
      <c r="AI297" s="137"/>
      <c r="AJ297" s="137"/>
      <c r="AK297" s="137"/>
      <c r="AL297" s="137"/>
      <c r="AM297" s="137"/>
      <c r="AN297" s="184"/>
      <c r="AO297" s="184"/>
      <c r="AP297" s="184"/>
      <c r="AQ297" s="184"/>
      <c r="AR297" s="184"/>
      <c r="AS297" s="184"/>
      <c r="AT297" s="184"/>
      <c r="AU297" s="184"/>
      <c r="AV297" s="184"/>
      <c r="AW297" s="184"/>
      <c r="AX297" s="184"/>
      <c r="AY297" s="184"/>
      <c r="AZ297" s="184"/>
      <c r="BA297" s="184"/>
      <c r="BB297" s="184"/>
      <c r="BC297" s="184"/>
      <c r="BD297" s="184"/>
      <c r="BE297" s="184"/>
      <c r="BF297" s="184"/>
    </row>
    <row r="298" spans="1:58" s="185" customFormat="1" ht="15" customHeight="1">
      <c r="A298" s="291"/>
      <c r="B298" s="292"/>
      <c r="C298" s="293"/>
      <c r="D298" s="294"/>
      <c r="E298" s="579" t="s">
        <v>155</v>
      </c>
      <c r="F298" s="798" t="s">
        <v>422</v>
      </c>
      <c r="G298" s="799"/>
      <c r="H298" s="580">
        <v>3</v>
      </c>
      <c r="I298" s="243">
        <f>IF(AND(OR(A298="x", A298="p"),NOT(OR(B298="n", A299="x", A299="p", A300="x", A300="p", A301="x", A301="p"))),H298,0)</f>
        <v>0</v>
      </c>
      <c r="J298" s="265">
        <f>IF(AND(OR(D298="m", C298="y"),NOT(D299="m"),NOT(C299="y"),NOT(D300="m"),NOT(C300="y"),NOT(D301="m"),NOT(C301="y")),H298,0)</f>
        <v>0</v>
      </c>
      <c r="K298" s="253">
        <f>IF(AND(J298&gt;0,C298="y"),H298,0)</f>
        <v>0</v>
      </c>
      <c r="L298" s="807"/>
      <c r="M298" s="907"/>
      <c r="N298" s="184"/>
      <c r="O298" s="837" t="s">
        <v>423</v>
      </c>
      <c r="P298" s="837"/>
      <c r="Q298" s="837"/>
      <c r="R298" s="837"/>
      <c r="S298" s="184"/>
      <c r="T298" s="184"/>
      <c r="U298" s="184"/>
      <c r="V298" s="184"/>
      <c r="W298" s="184"/>
      <c r="X298" s="184"/>
      <c r="Y298" s="184"/>
      <c r="Z298" s="184"/>
      <c r="AA298" s="184"/>
      <c r="AB298" s="184"/>
      <c r="AC298" s="184"/>
      <c r="AD298" s="184"/>
      <c r="AE298" s="184"/>
      <c r="AF298" s="184"/>
      <c r="AG298" s="184"/>
      <c r="AH298" s="184"/>
      <c r="AI298" s="184"/>
      <c r="AJ298" s="184"/>
      <c r="AK298" s="184"/>
      <c r="AL298" s="184"/>
      <c r="AM298" s="184"/>
      <c r="AN298" s="184"/>
      <c r="AO298" s="184"/>
      <c r="AP298" s="184"/>
      <c r="AQ298" s="184"/>
      <c r="AR298" s="184"/>
      <c r="AS298" s="184"/>
      <c r="AT298" s="184"/>
      <c r="AU298" s="184"/>
      <c r="AV298" s="184"/>
      <c r="AW298" s="184"/>
      <c r="AX298" s="184"/>
      <c r="AY298" s="184"/>
      <c r="AZ298" s="184"/>
      <c r="BA298" s="184"/>
      <c r="BB298" s="184"/>
      <c r="BC298" s="184"/>
      <c r="BD298" s="184"/>
      <c r="BE298" s="184"/>
      <c r="BF298" s="184"/>
    </row>
    <row r="299" spans="1:58" s="185" customFormat="1" ht="15" customHeight="1">
      <c r="A299" s="311"/>
      <c r="B299" s="312"/>
      <c r="C299" s="313"/>
      <c r="D299" s="314"/>
      <c r="E299" s="579" t="s">
        <v>157</v>
      </c>
      <c r="F299" s="798" t="s">
        <v>424</v>
      </c>
      <c r="G299" s="799"/>
      <c r="H299" s="577">
        <v>4</v>
      </c>
      <c r="I299" s="300">
        <f>IF(AND(OR(A299="x", A299="p"),NOT(OR(B299="n", A298="x", A298="p", A300="x", A300="p", A301="x", A301="p"))),H299,0)</f>
        <v>0</v>
      </c>
      <c r="J299" s="301">
        <f>IF(AND(OR(D299="m", C299="y"),NOT(D300="m"),NOT(C300="y"),NOT(D301="m"),NOT(C301="y"),NOT(D298="m"),NOT(C298="y")),H299,0)</f>
        <v>0</v>
      </c>
      <c r="K299" s="253">
        <f>IF(AND(J299&gt;0,C299="y"),H299,0)</f>
        <v>0</v>
      </c>
      <c r="L299" s="807"/>
      <c r="M299" s="907"/>
      <c r="N299" s="184"/>
      <c r="O299" s="837" t="s">
        <v>425</v>
      </c>
      <c r="P299" s="837"/>
      <c r="Q299" s="837"/>
      <c r="R299" s="837"/>
      <c r="S299" s="184"/>
      <c r="T299" s="184"/>
      <c r="U299" s="184"/>
      <c r="V299" s="184"/>
      <c r="W299" s="184"/>
      <c r="X299" s="184"/>
      <c r="Y299" s="184"/>
      <c r="Z299" s="184"/>
      <c r="AA299" s="184"/>
      <c r="AB299" s="184"/>
      <c r="AC299" s="184"/>
      <c r="AD299" s="184"/>
      <c r="AE299" s="184"/>
      <c r="AF299" s="184"/>
      <c r="AG299" s="184"/>
      <c r="AH299" s="184"/>
      <c r="AI299" s="184"/>
      <c r="AJ299" s="184"/>
      <c r="AK299" s="184"/>
      <c r="AL299" s="184"/>
      <c r="AM299" s="184"/>
      <c r="AN299" s="184"/>
      <c r="AO299" s="184"/>
      <c r="AP299" s="184"/>
      <c r="AQ299" s="184"/>
      <c r="AR299" s="184"/>
      <c r="AS299" s="184"/>
      <c r="AT299" s="184"/>
      <c r="AU299" s="184"/>
      <c r="AV299" s="184"/>
      <c r="AW299" s="184"/>
      <c r="AX299" s="184"/>
      <c r="AY299" s="184"/>
      <c r="AZ299" s="184"/>
      <c r="BA299" s="184"/>
      <c r="BB299" s="184"/>
      <c r="BC299" s="184"/>
      <c r="BD299" s="184"/>
      <c r="BE299" s="184"/>
      <c r="BF299" s="184"/>
    </row>
    <row r="300" spans="1:58" s="185" customFormat="1" ht="15" customHeight="1">
      <c r="A300" s="203"/>
      <c r="B300" s="204"/>
      <c r="C300" s="205"/>
      <c r="D300" s="206"/>
      <c r="E300" s="579" t="s">
        <v>160</v>
      </c>
      <c r="F300" s="886" t="s">
        <v>426</v>
      </c>
      <c r="G300" s="887"/>
      <c r="H300" s="577">
        <v>3</v>
      </c>
      <c r="I300" s="300">
        <f>IF(AND(OR(A300="x", A300="p"),NOT(OR(B300="n", A298="x", A298="p", A299="x", A299="p", A301="x", A301="p"))),H300,0)</f>
        <v>0</v>
      </c>
      <c r="J300" s="301">
        <f>IF(AND(OR(D300="m", C300="y"),NOT(D298="m"),NOT(C298="y"),NOT(D299="m"),NOT(C299="y"),NOT(D301="m"),NOT(C301="y")),H300,0)</f>
        <v>0</v>
      </c>
      <c r="K300" s="253">
        <f>IF(AND(J300&gt;0,C300="y"),H300,0)</f>
        <v>0</v>
      </c>
      <c r="L300" s="807"/>
      <c r="M300" s="907"/>
      <c r="N300" s="184"/>
      <c r="O300" s="837" t="s">
        <v>427</v>
      </c>
      <c r="P300" s="837"/>
      <c r="Q300" s="837"/>
      <c r="R300" s="837"/>
      <c r="S300" s="184"/>
      <c r="T300" s="184"/>
      <c r="U300" s="184"/>
      <c r="V300" s="184"/>
      <c r="W300" s="184"/>
      <c r="X300" s="184"/>
      <c r="Y300" s="184"/>
      <c r="Z300" s="184"/>
      <c r="AA300" s="184"/>
      <c r="AB300" s="184"/>
      <c r="AC300" s="184"/>
      <c r="AD300" s="184"/>
      <c r="AE300" s="184"/>
      <c r="AF300" s="184"/>
      <c r="AG300" s="184"/>
      <c r="AH300" s="184"/>
      <c r="AI300" s="184"/>
      <c r="AJ300" s="184"/>
      <c r="AK300" s="184"/>
      <c r="AL300" s="184"/>
      <c r="AM300" s="184"/>
      <c r="AN300" s="184"/>
      <c r="AO300" s="184"/>
      <c r="AP300" s="184"/>
      <c r="AQ300" s="184"/>
      <c r="AR300" s="184"/>
      <c r="AS300" s="184"/>
      <c r="AT300" s="184"/>
      <c r="AU300" s="184"/>
      <c r="AV300" s="184"/>
      <c r="AW300" s="184"/>
      <c r="AX300" s="184"/>
      <c r="AY300" s="184"/>
      <c r="AZ300" s="184"/>
      <c r="BA300" s="184"/>
      <c r="BB300" s="184"/>
      <c r="BC300" s="184"/>
      <c r="BD300" s="184"/>
      <c r="BE300" s="184"/>
      <c r="BF300" s="184"/>
    </row>
    <row r="301" spans="1:58" s="185" customFormat="1" ht="15" customHeight="1">
      <c r="A301" s="237"/>
      <c r="B301" s="238"/>
      <c r="C301" s="239"/>
      <c r="D301" s="240"/>
      <c r="E301" s="579" t="s">
        <v>169</v>
      </c>
      <c r="F301" s="963" t="s">
        <v>715</v>
      </c>
      <c r="G301" s="964"/>
      <c r="H301" s="581">
        <v>5</v>
      </c>
      <c r="I301" s="300">
        <f>IF(AND(OR(A301="x", A301="p"),NOT(OR(B301="n", A298="x", A298="p", A299="x", A299="p", A300="x", A300="p"))),H301,0)</f>
        <v>0</v>
      </c>
      <c r="J301" s="301">
        <f>IF(AND(OR(D301="m", C301="y"),NOT(D298="m"),NOT(C298="y"),NOT(D299="m"),NOT(C299="y"),NOT(D300="m"),NOT(C300="y")),H301,0)</f>
        <v>0</v>
      </c>
      <c r="K301" s="253">
        <f>IF(AND(J301&gt;0,C301="y"),H301,0)</f>
        <v>0</v>
      </c>
      <c r="L301" s="807"/>
      <c r="M301" s="907"/>
      <c r="N301" s="184"/>
      <c r="O301" s="202"/>
      <c r="P301" s="184"/>
      <c r="Q301" s="184"/>
      <c r="R301" s="184"/>
      <c r="S301" s="184"/>
      <c r="T301" s="184"/>
      <c r="U301" s="184"/>
      <c r="V301" s="184"/>
      <c r="W301" s="184"/>
      <c r="X301" s="184"/>
      <c r="Y301" s="184"/>
      <c r="Z301" s="184"/>
      <c r="AA301" s="184"/>
      <c r="AB301" s="184"/>
      <c r="AC301" s="184"/>
      <c r="AD301" s="184"/>
      <c r="AE301" s="184"/>
      <c r="AF301" s="184"/>
      <c r="AG301" s="184"/>
      <c r="AH301" s="184"/>
      <c r="AI301" s="184"/>
      <c r="AJ301" s="184"/>
      <c r="AK301" s="184"/>
      <c r="AL301" s="184"/>
      <c r="AM301" s="184"/>
      <c r="AN301" s="184"/>
      <c r="AO301" s="184"/>
      <c r="AP301" s="184"/>
      <c r="AQ301" s="184"/>
      <c r="AR301" s="184"/>
      <c r="AS301" s="184"/>
      <c r="AT301" s="184"/>
      <c r="AU301" s="184"/>
      <c r="AV301" s="184"/>
      <c r="AW301" s="184"/>
      <c r="AX301" s="184"/>
      <c r="AY301" s="184"/>
      <c r="AZ301" s="184"/>
      <c r="BA301" s="184"/>
      <c r="BB301" s="184"/>
      <c r="BC301" s="184"/>
      <c r="BD301" s="184"/>
      <c r="BE301" s="184"/>
      <c r="BF301" s="184"/>
    </row>
    <row r="302" spans="1:58" s="185" customFormat="1" ht="15">
      <c r="A302" s="237"/>
      <c r="B302" s="238"/>
      <c r="C302" s="239"/>
      <c r="D302" s="240"/>
      <c r="E302" s="582" t="s">
        <v>200</v>
      </c>
      <c r="F302" s="965" t="s">
        <v>428</v>
      </c>
      <c r="G302" s="966"/>
      <c r="H302" s="583">
        <v>6</v>
      </c>
      <c r="I302" s="243">
        <f>IF(AND(OR(A302="x", A302="p"),NOT(OR(B302="n", A299="x", A299="p", A300="x", A300="p", A301="x", A301="p"))),H302,0)</f>
        <v>0</v>
      </c>
      <c r="J302" s="265">
        <f>IF(AND(OR(D302="m", C302="y"),NOT(D299="m"),NOT(C299="y"),NOT(D300="m"),NOT(C300="y"),NOT(D301="m"),NOT(C301="y")),H302,0)</f>
        <v>0</v>
      </c>
      <c r="K302" s="253">
        <f>IF(AND(J302&gt;0,C302="y"),H302,0)</f>
        <v>0</v>
      </c>
      <c r="L302" s="782"/>
      <c r="M302" s="785"/>
      <c r="N302" s="184"/>
      <c r="O302" s="202"/>
      <c r="P302" s="184"/>
      <c r="Q302" s="184"/>
      <c r="R302" s="184"/>
      <c r="S302" s="184"/>
      <c r="T302" s="184"/>
      <c r="U302" s="184"/>
      <c r="V302" s="184"/>
      <c r="W302" s="184"/>
      <c r="X302" s="184"/>
      <c r="Y302" s="184"/>
      <c r="Z302" s="184"/>
      <c r="AA302" s="184"/>
      <c r="AB302" s="184"/>
      <c r="AC302" s="184"/>
      <c r="AD302" s="184"/>
      <c r="AE302" s="184"/>
      <c r="AF302" s="184"/>
      <c r="AG302" s="184"/>
      <c r="AH302" s="184"/>
      <c r="AI302" s="184"/>
      <c r="AJ302" s="184"/>
      <c r="AK302" s="184"/>
      <c r="AL302" s="184"/>
      <c r="AM302" s="184"/>
      <c r="AN302" s="184"/>
      <c r="AO302" s="184"/>
      <c r="AP302" s="184"/>
      <c r="AQ302" s="184"/>
      <c r="AR302" s="184"/>
      <c r="AS302" s="184"/>
      <c r="AT302" s="184"/>
      <c r="AU302" s="184"/>
      <c r="AV302" s="184"/>
      <c r="AW302" s="184"/>
      <c r="AX302" s="184"/>
      <c r="AY302" s="184"/>
      <c r="AZ302" s="184"/>
      <c r="BA302" s="184"/>
      <c r="BB302" s="184"/>
      <c r="BC302" s="184"/>
      <c r="BD302" s="184"/>
      <c r="BE302" s="184"/>
      <c r="BF302" s="184"/>
    </row>
    <row r="303" spans="1:58" s="185" customFormat="1" ht="15">
      <c r="A303" s="287"/>
      <c r="B303" s="288"/>
      <c r="C303" s="288"/>
      <c r="D303" s="289"/>
      <c r="E303" s="290">
        <v>4</v>
      </c>
      <c r="F303" s="805" t="s">
        <v>429</v>
      </c>
      <c r="G303" s="806"/>
      <c r="H303" s="572"/>
      <c r="I303" s="272"/>
      <c r="J303" s="273"/>
      <c r="K303" s="253"/>
      <c r="L303" s="779" t="s">
        <v>88</v>
      </c>
      <c r="M303" s="275"/>
      <c r="N303" s="184"/>
      <c r="O303" s="837" t="s">
        <v>430</v>
      </c>
      <c r="P303" s="837"/>
      <c r="Q303" s="837"/>
      <c r="R303" s="837"/>
      <c r="S303" s="184"/>
      <c r="T303" s="184"/>
      <c r="U303" s="184"/>
      <c r="V303" s="184"/>
      <c r="W303" s="184"/>
      <c r="X303" s="184"/>
      <c r="Y303" s="184"/>
      <c r="Z303" s="184"/>
      <c r="AA303" s="184"/>
      <c r="AB303" s="184"/>
      <c r="AC303" s="184"/>
      <c r="AD303" s="184"/>
      <c r="AE303" s="184"/>
      <c r="AF303" s="184"/>
      <c r="AG303" s="184"/>
      <c r="AH303" s="184"/>
      <c r="AI303" s="184"/>
      <c r="AJ303" s="184"/>
      <c r="AK303" s="184"/>
      <c r="AL303" s="184"/>
      <c r="AM303" s="184"/>
      <c r="AN303" s="184"/>
      <c r="AO303" s="184"/>
      <c r="AP303" s="184"/>
      <c r="AQ303" s="184"/>
      <c r="AR303" s="184"/>
      <c r="AS303" s="184"/>
      <c r="AT303" s="184"/>
      <c r="AU303" s="184"/>
      <c r="AV303" s="184"/>
      <c r="AW303" s="184"/>
      <c r="AX303" s="184"/>
      <c r="AY303" s="184"/>
      <c r="AZ303" s="184"/>
      <c r="BA303" s="184"/>
      <c r="BB303" s="184"/>
      <c r="BC303" s="184"/>
      <c r="BD303" s="184"/>
      <c r="BE303" s="184"/>
      <c r="BF303" s="184"/>
    </row>
    <row r="304" spans="1:58" s="185" customFormat="1" ht="15" customHeight="1">
      <c r="A304" s="291"/>
      <c r="B304" s="292"/>
      <c r="C304" s="293"/>
      <c r="D304" s="294"/>
      <c r="E304" s="295" t="s">
        <v>155</v>
      </c>
      <c r="F304" s="798" t="s">
        <v>431</v>
      </c>
      <c r="G304" s="799"/>
      <c r="H304" s="580">
        <v>2</v>
      </c>
      <c r="I304" s="243">
        <f>IF(AND(OR(A304="x", A304="p"),NOT(OR(B304="n", A305="x", A305="p"))),H304,0)</f>
        <v>0</v>
      </c>
      <c r="J304" s="265">
        <f>IF(AND(OR(D304="m", C304="y"),NOT(D305="m"),NOT(C305="y")),H304,0)</f>
        <v>0</v>
      </c>
      <c r="K304" s="253">
        <f>IF(AND(J304&gt;0,C304="y"),H304,0)</f>
        <v>0</v>
      </c>
      <c r="L304" s="807"/>
      <c r="M304" s="213"/>
      <c r="N304" s="184"/>
      <c r="O304" s="202"/>
      <c r="P304" s="184"/>
      <c r="Q304" s="184"/>
      <c r="R304" s="184"/>
      <c r="S304" s="184"/>
      <c r="T304" s="184"/>
      <c r="U304" s="184"/>
      <c r="V304" s="184"/>
      <c r="W304" s="184"/>
      <c r="X304" s="184"/>
      <c r="Y304" s="184"/>
      <c r="Z304" s="184"/>
      <c r="AA304" s="184"/>
      <c r="AB304" s="184"/>
      <c r="AC304" s="184"/>
      <c r="AD304" s="184"/>
      <c r="AE304" s="184"/>
      <c r="AF304" s="184"/>
      <c r="AG304" s="184"/>
      <c r="AH304" s="184"/>
      <c r="AI304" s="184"/>
      <c r="AJ304" s="184"/>
      <c r="AK304" s="184"/>
      <c r="AL304" s="184"/>
      <c r="AM304" s="184"/>
      <c r="AN304" s="184"/>
      <c r="AO304" s="184"/>
      <c r="AP304" s="184"/>
      <c r="AQ304" s="184"/>
      <c r="AR304" s="184"/>
      <c r="AS304" s="184"/>
      <c r="AT304" s="184"/>
      <c r="AU304" s="184"/>
      <c r="AV304" s="184"/>
      <c r="AW304" s="184"/>
      <c r="AX304" s="184"/>
      <c r="AY304" s="184"/>
      <c r="AZ304" s="184"/>
      <c r="BA304" s="184"/>
      <c r="BB304" s="184"/>
      <c r="BC304" s="184"/>
      <c r="BD304" s="184"/>
      <c r="BE304" s="184"/>
      <c r="BF304" s="184"/>
    </row>
    <row r="305" spans="1:58" s="185" customFormat="1" ht="15">
      <c r="A305" s="302"/>
      <c r="B305" s="303"/>
      <c r="C305" s="304"/>
      <c r="D305" s="305"/>
      <c r="E305" s="306" t="s">
        <v>157</v>
      </c>
      <c r="F305" s="803" t="s">
        <v>432</v>
      </c>
      <c r="G305" s="804"/>
      <c r="H305" s="583">
        <v>5</v>
      </c>
      <c r="I305" s="308">
        <f>IF(AND(OR(A305="x", A305="p"),NOT(OR(B305="n", A304="x", A304="p"))),H305,0)</f>
        <v>0</v>
      </c>
      <c r="J305" s="309">
        <f>IF(AND(OR(D305="m", C305="y"),NOT(D304="m"),NOT(C304="y")),H305,0)</f>
        <v>0</v>
      </c>
      <c r="K305" s="253">
        <f>IF(AND(J305&gt;0,C305="y"),H305,0)</f>
        <v>0</v>
      </c>
      <c r="L305" s="808"/>
      <c r="M305" s="234"/>
      <c r="N305" s="184"/>
      <c r="S305" s="184"/>
      <c r="T305" s="184"/>
      <c r="U305" s="184"/>
      <c r="V305" s="184"/>
      <c r="W305" s="184"/>
      <c r="X305" s="184"/>
      <c r="Y305" s="184"/>
      <c r="Z305" s="184"/>
      <c r="AA305" s="184"/>
      <c r="AB305" s="184"/>
      <c r="AC305" s="184"/>
      <c r="AD305" s="184"/>
      <c r="AE305" s="184"/>
      <c r="AF305" s="184"/>
      <c r="AG305" s="184"/>
      <c r="AH305" s="184"/>
      <c r="AI305" s="184"/>
      <c r="AJ305" s="184"/>
      <c r="AK305" s="184"/>
      <c r="AL305" s="184"/>
      <c r="AM305" s="184"/>
      <c r="AN305" s="184"/>
      <c r="AO305" s="184"/>
      <c r="AP305" s="184"/>
      <c r="AQ305" s="184"/>
      <c r="AR305" s="184"/>
      <c r="AS305" s="184"/>
      <c r="AT305" s="184"/>
      <c r="AU305" s="184"/>
      <c r="AV305" s="184"/>
      <c r="AW305" s="184"/>
      <c r="AX305" s="184"/>
      <c r="AY305" s="184"/>
      <c r="AZ305" s="184"/>
      <c r="BA305" s="184"/>
      <c r="BB305" s="184"/>
      <c r="BC305" s="184"/>
      <c r="BD305" s="184"/>
      <c r="BE305" s="184"/>
      <c r="BF305" s="184"/>
    </row>
    <row r="306" spans="1:58" s="185" customFormat="1" ht="38.25" customHeight="1">
      <c r="A306" s="291"/>
      <c r="B306" s="292"/>
      <c r="C306" s="293"/>
      <c r="D306" s="294"/>
      <c r="E306" s="555">
        <v>5</v>
      </c>
      <c r="F306" s="798" t="s">
        <v>433</v>
      </c>
      <c r="G306" s="962"/>
      <c r="H306" s="580">
        <v>4</v>
      </c>
      <c r="I306" s="209">
        <f>IF(AND(OR(A306="x", A306="p"),NOT(B306="n")),H306,0)</f>
        <v>0</v>
      </c>
      <c r="J306" s="220">
        <f>IF(OR(D306="m", C306="y"),H306,0)</f>
        <v>0</v>
      </c>
      <c r="K306" s="253">
        <f>IF(AND(J306&gt;0,C306="y"),H306,0)</f>
        <v>0</v>
      </c>
      <c r="L306" s="285" t="s">
        <v>88</v>
      </c>
      <c r="M306" s="213"/>
      <c r="N306" s="184"/>
      <c r="O306" s="837" t="s">
        <v>434</v>
      </c>
      <c r="P306" s="837"/>
      <c r="Q306" s="837"/>
      <c r="R306" s="837"/>
      <c r="AD306" s="184"/>
      <c r="AE306" s="184"/>
      <c r="AF306" s="184"/>
      <c r="AG306" s="184"/>
      <c r="AH306" s="184"/>
      <c r="AI306" s="184"/>
      <c r="AJ306" s="184"/>
      <c r="AK306" s="184"/>
      <c r="AL306" s="184"/>
      <c r="AM306" s="184"/>
      <c r="AN306" s="184"/>
      <c r="AO306" s="184"/>
      <c r="AP306" s="184"/>
      <c r="AQ306" s="184"/>
      <c r="AR306" s="184"/>
      <c r="AS306" s="184"/>
      <c r="AT306" s="184"/>
      <c r="AU306" s="184"/>
      <c r="AV306" s="184"/>
      <c r="AW306" s="184"/>
      <c r="AX306" s="184"/>
      <c r="AY306" s="184"/>
      <c r="AZ306" s="184"/>
      <c r="BA306" s="184"/>
      <c r="BB306" s="184"/>
      <c r="BC306" s="184"/>
      <c r="BD306" s="184"/>
      <c r="BE306" s="184"/>
      <c r="BF306" s="184"/>
    </row>
    <row r="307" spans="1:58" ht="15" customHeight="1" thickBot="1">
      <c r="A307" s="214"/>
      <c r="B307" s="215"/>
      <c r="C307" s="216"/>
      <c r="D307" s="217"/>
      <c r="E307" s="218">
        <v>6</v>
      </c>
      <c r="F307" s="856" t="s">
        <v>435</v>
      </c>
      <c r="G307" s="857"/>
      <c r="H307" s="578">
        <v>2</v>
      </c>
      <c r="I307" s="209">
        <f>IF(AND(OR(A307="x", A307="p"),NOT(B307="n")),H307,0)</f>
        <v>0</v>
      </c>
      <c r="J307" s="220">
        <f>IF(OR(D307="m", C307="y"),H307,0)</f>
        <v>0</v>
      </c>
      <c r="K307" s="253">
        <f>IF(AND(J307&gt;0,C307="y"),H307,0)</f>
        <v>0</v>
      </c>
      <c r="L307" s="246" t="s">
        <v>419</v>
      </c>
      <c r="M307" s="223"/>
      <c r="N307" s="184"/>
      <c r="O307" s="800" t="s">
        <v>436</v>
      </c>
      <c r="P307" s="800"/>
      <c r="Q307" s="800"/>
      <c r="R307" s="800"/>
      <c r="S307" s="800"/>
      <c r="T307" s="800"/>
      <c r="U307" s="800"/>
      <c r="V307" s="800"/>
      <c r="W307" s="800"/>
      <c r="X307" s="800"/>
      <c r="Y307" s="800"/>
      <c r="Z307" s="800"/>
      <c r="AA307" s="800"/>
      <c r="AB307" s="800"/>
      <c r="AC307" s="800"/>
      <c r="AG307" s="184"/>
      <c r="AH307" s="184"/>
      <c r="AI307" s="184"/>
      <c r="AJ307" s="184"/>
      <c r="AK307" s="184"/>
      <c r="AL307" s="184"/>
      <c r="AM307" s="184"/>
    </row>
    <row r="308" spans="1:58" ht="15.75" thickBot="1">
      <c r="A308" s="193"/>
      <c r="B308" s="194"/>
      <c r="C308" s="194"/>
      <c r="D308" s="277" t="s">
        <v>437</v>
      </c>
      <c r="E308" s="526"/>
      <c r="F308" s="527"/>
      <c r="G308" s="552"/>
      <c r="H308" s="507"/>
      <c r="I308" s="571"/>
      <c r="J308" s="344"/>
      <c r="K308" s="253"/>
      <c r="L308" s="283"/>
      <c r="M308" s="284"/>
      <c r="O308" s="769"/>
      <c r="P308" s="769"/>
      <c r="Q308" s="769"/>
      <c r="R308" s="769"/>
      <c r="S308" s="769"/>
      <c r="T308" s="769"/>
      <c r="U308" s="769"/>
      <c r="V308" s="769"/>
      <c r="W308" s="769"/>
      <c r="X308" s="769"/>
      <c r="Y308" s="769"/>
      <c r="Z308" s="769"/>
      <c r="AA308" s="769"/>
      <c r="AB308" s="769"/>
      <c r="AC308" s="769"/>
    </row>
    <row r="309" spans="1:58" ht="15">
      <c r="A309" s="287"/>
      <c r="B309" s="288"/>
      <c r="C309" s="288"/>
      <c r="D309" s="289"/>
      <c r="E309" s="520">
        <v>7</v>
      </c>
      <c r="F309" s="810" t="s">
        <v>438</v>
      </c>
      <c r="G309" s="811"/>
      <c r="H309" s="584"/>
      <c r="I309" s="585"/>
      <c r="J309" s="586"/>
      <c r="K309" s="253"/>
      <c r="L309" s="888" t="s">
        <v>88</v>
      </c>
      <c r="M309" s="812"/>
    </row>
    <row r="310" spans="1:58" ht="14.25" customHeight="1">
      <c r="A310" s="291"/>
      <c r="B310" s="292"/>
      <c r="C310" s="293"/>
      <c r="D310" s="294"/>
      <c r="E310" s="587" t="s">
        <v>155</v>
      </c>
      <c r="F310" s="890" t="s">
        <v>439</v>
      </c>
      <c r="G310" s="891"/>
      <c r="H310" s="588">
        <v>3</v>
      </c>
      <c r="I310" s="243">
        <f>IF(AND(OR(A310="x", A310="p"),NOT(OR(B310="n", A311="x", A311="p"))),H310,0)</f>
        <v>0</v>
      </c>
      <c r="J310" s="265">
        <f>IF(AND(OR(D310="m", C310="y"),NOT(D311="m"),NOT(C311="y")),H310,0)</f>
        <v>0</v>
      </c>
      <c r="K310" s="253">
        <f>IF(AND(J310&gt;0,C310="y"),H310,0)</f>
        <v>0</v>
      </c>
      <c r="L310" s="881"/>
      <c r="M310" s="812"/>
      <c r="O310" s="800" t="s">
        <v>440</v>
      </c>
      <c r="P310" s="800"/>
    </row>
    <row r="311" spans="1:58" ht="18.75" customHeight="1">
      <c r="A311" s="311"/>
      <c r="B311" s="312"/>
      <c r="C311" s="313"/>
      <c r="D311" s="314"/>
      <c r="E311" s="589" t="s">
        <v>157</v>
      </c>
      <c r="F311" s="892" t="s">
        <v>441</v>
      </c>
      <c r="G311" s="893"/>
      <c r="H311" s="590">
        <v>5</v>
      </c>
      <c r="I311" s="308">
        <f>IF(AND(OR(A311="x", A311="p"),NOT(OR(B311="n", A310="x", A310="p"))),H311,0)</f>
        <v>0</v>
      </c>
      <c r="J311" s="309">
        <f>IF(AND(OR(D311="m", C311="y"),NOT(D310="m"),NOT(C310="y")),H311,0)</f>
        <v>0</v>
      </c>
      <c r="K311" s="253">
        <f>IF(AND(J311&gt;0,C311="y"),H311,0)</f>
        <v>0</v>
      </c>
      <c r="L311" s="881"/>
      <c r="M311" s="812"/>
    </row>
    <row r="312" spans="1:58" ht="19.5" customHeight="1">
      <c r="A312" s="214"/>
      <c r="B312" s="215"/>
      <c r="C312" s="216"/>
      <c r="D312" s="217"/>
      <c r="E312" s="218">
        <v>8</v>
      </c>
      <c r="F312" s="774" t="s">
        <v>442</v>
      </c>
      <c r="G312" s="775"/>
      <c r="H312" s="578">
        <v>1</v>
      </c>
      <c r="I312" s="209">
        <f>IF(AND(OR(A312="x", A312="p"),NOT(B312="n")),H312,0)</f>
        <v>0</v>
      </c>
      <c r="J312" s="220">
        <f>IF(OR(D312="m", C312="y"),H312,0)</f>
        <v>0</v>
      </c>
      <c r="K312" s="253">
        <f>IF(AND(J312&gt;0,C312="y"),H312,0)</f>
        <v>0</v>
      </c>
      <c r="L312" s="246" t="s">
        <v>419</v>
      </c>
      <c r="M312" s="223"/>
    </row>
    <row r="313" spans="1:58" ht="41.25" customHeight="1" thickBot="1">
      <c r="A313" s="287"/>
      <c r="B313" s="288"/>
      <c r="C313" s="288"/>
      <c r="D313" s="289"/>
      <c r="E313" s="520">
        <v>9</v>
      </c>
      <c r="F313" s="777" t="s">
        <v>443</v>
      </c>
      <c r="G313" s="778"/>
      <c r="H313" s="591" t="s">
        <v>444</v>
      </c>
      <c r="I313" s="867">
        <f>IF(AND(A314="p",F314&gt;0,NOT(B314="n")),MIN(F314,3),0)</f>
        <v>0</v>
      </c>
      <c r="J313" s="933">
        <f>IF(AND(OR(C314="y",D314="m")),MIN(F314,3),0)</f>
        <v>0</v>
      </c>
      <c r="K313" s="910">
        <f>IF(AND(OR(C314="y")),MIN(F314,3),0)</f>
        <v>0</v>
      </c>
      <c r="L313" s="888" t="s">
        <v>88</v>
      </c>
      <c r="M313" s="812"/>
      <c r="O313" s="800" t="s">
        <v>445</v>
      </c>
      <c r="P313" s="800"/>
      <c r="Q313" s="800"/>
    </row>
    <row r="314" spans="1:58" ht="20.25" customHeight="1" thickBot="1">
      <c r="A314" s="291"/>
      <c r="B314" s="292"/>
      <c r="C314" s="293"/>
      <c r="D314" s="294"/>
      <c r="E314" s="592"/>
      <c r="F314" s="593">
        <v>0</v>
      </c>
      <c r="G314" s="594" t="s">
        <v>446</v>
      </c>
      <c r="H314" s="595"/>
      <c r="I314" s="868"/>
      <c r="J314" s="961"/>
      <c r="K314" s="935"/>
      <c r="L314" s="881"/>
      <c r="M314" s="812"/>
      <c r="O314" s="800" t="s">
        <v>447</v>
      </c>
      <c r="P314" s="800"/>
    </row>
    <row r="315" spans="1:58" ht="24" customHeight="1">
      <c r="A315" s="214"/>
      <c r="B315" s="215"/>
      <c r="C315" s="216"/>
      <c r="D315" s="217"/>
      <c r="E315" s="218">
        <v>10</v>
      </c>
      <c r="F315" s="956" t="s">
        <v>448</v>
      </c>
      <c r="G315" s="845"/>
      <c r="H315" s="578">
        <v>1</v>
      </c>
      <c r="I315" s="209">
        <f>IF(AND(OR(A315="x", A315="p"),NOT(B315="n")),H315,0)</f>
        <v>0</v>
      </c>
      <c r="J315" s="220">
        <f>IF(OR(D315="m", C315="y"),H315,0)</f>
        <v>0</v>
      </c>
      <c r="K315" s="253">
        <f>IF(AND(J315&gt;0,C315="y"),H315,0)</f>
        <v>0</v>
      </c>
      <c r="L315" s="246" t="s">
        <v>419</v>
      </c>
      <c r="M315" s="223"/>
      <c r="O315" s="800" t="s">
        <v>447</v>
      </c>
      <c r="P315" s="800"/>
      <c r="Q315" s="800"/>
    </row>
    <row r="316" spans="1:58" ht="15" customHeight="1">
      <c r="A316" s="287"/>
      <c r="B316" s="288"/>
      <c r="C316" s="288"/>
      <c r="D316" s="289"/>
      <c r="E316" s="520">
        <v>11</v>
      </c>
      <c r="F316" s="957" t="s">
        <v>710</v>
      </c>
      <c r="G316" s="958"/>
      <c r="H316" s="584"/>
      <c r="I316" s="585"/>
      <c r="J316" s="586"/>
      <c r="K316" s="253"/>
      <c r="L316" s="888" t="s">
        <v>88</v>
      </c>
      <c r="M316" s="783"/>
      <c r="O316" s="800" t="s">
        <v>449</v>
      </c>
      <c r="P316" s="800"/>
      <c r="Q316" s="800"/>
    </row>
    <row r="317" spans="1:58" ht="14.25" customHeight="1">
      <c r="A317" s="761"/>
      <c r="B317" s="762"/>
      <c r="C317" s="293"/>
      <c r="D317" s="763"/>
      <c r="E317" s="587" t="s">
        <v>155</v>
      </c>
      <c r="F317" s="890" t="s">
        <v>711</v>
      </c>
      <c r="G317" s="891"/>
      <c r="H317" s="578">
        <v>1</v>
      </c>
      <c r="I317" s="760">
        <f>IF(AND(OR(A317="x", A317="p"),NOT(OR(B317="n", A318="x", A318="p"))),H317,0)</f>
        <v>0</v>
      </c>
      <c r="J317" s="265">
        <f>IF(AND(OR(D317="m", C317="y"),NOT(D318="m"),NOT(C318="y")),H317,0)</f>
        <v>0</v>
      </c>
      <c r="K317" s="253">
        <f>IF(AND(J317&gt;0,C317="y"),H317,0)</f>
        <v>0</v>
      </c>
      <c r="L317" s="959"/>
      <c r="M317" s="784"/>
      <c r="O317" s="800"/>
      <c r="P317" s="800"/>
    </row>
    <row r="318" spans="1:58" ht="18.75" customHeight="1">
      <c r="A318" s="311"/>
      <c r="B318" s="312"/>
      <c r="C318" s="313"/>
      <c r="D318" s="314"/>
      <c r="E318" s="589" t="s">
        <v>157</v>
      </c>
      <c r="F318" s="892" t="s">
        <v>712</v>
      </c>
      <c r="G318" s="893"/>
      <c r="H318" s="590">
        <v>3</v>
      </c>
      <c r="I318" s="308">
        <f>IF(AND(OR(A318="x", A318="p"),NOT(OR(B318="n", A317="x", A317="p"))),H318,0)</f>
        <v>0</v>
      </c>
      <c r="J318" s="309">
        <f>IF(AND(OR(D318="m", C318="y"),NOT(D317="m"),NOT(C317="y")),H318,0)</f>
        <v>0</v>
      </c>
      <c r="K318" s="253">
        <f>IF(AND(J318&gt;0,C318="y"),H318,0)</f>
        <v>0</v>
      </c>
      <c r="L318" s="960"/>
      <c r="M318" s="809"/>
    </row>
    <row r="319" spans="1:58" ht="18.75" customHeight="1">
      <c r="A319" s="214"/>
      <c r="B319" s="215"/>
      <c r="C319" s="216"/>
      <c r="D319" s="217"/>
      <c r="E319" s="218">
        <v>12</v>
      </c>
      <c r="F319" s="855" t="s">
        <v>450</v>
      </c>
      <c r="G319" s="929"/>
      <c r="H319" s="578">
        <v>2</v>
      </c>
      <c r="I319" s="209">
        <f>IF(AND(OR(A319="x", A319="p"),NOT(B319="n")),H319,0)</f>
        <v>0</v>
      </c>
      <c r="J319" s="220">
        <f>IF(OR(D319="m", C319="y"),H319,0)</f>
        <v>0</v>
      </c>
      <c r="K319" s="253">
        <f>IF(AND(J319&gt;0,C319="y"),H319,0)</f>
        <v>0</v>
      </c>
      <c r="L319" s="758" t="s">
        <v>419</v>
      </c>
      <c r="M319" s="759"/>
      <c r="O319" s="953" t="s">
        <v>451</v>
      </c>
      <c r="P319" s="953"/>
      <c r="Q319" s="953"/>
      <c r="R319" s="953"/>
      <c r="S319" s="953"/>
      <c r="T319" s="953"/>
      <c r="U319" s="953"/>
      <c r="V319" s="953"/>
      <c r="W319" s="953"/>
      <c r="X319" s="953"/>
      <c r="Y319" s="953"/>
      <c r="Z319" s="953"/>
      <c r="AA319" s="953"/>
      <c r="AB319" s="953"/>
      <c r="AC319" s="953"/>
    </row>
    <row r="320" spans="1:58" ht="15" customHeight="1" thickBot="1">
      <c r="A320" s="214"/>
      <c r="B320" s="215"/>
      <c r="C320" s="216"/>
      <c r="D320" s="217"/>
      <c r="E320" s="218">
        <v>13</v>
      </c>
      <c r="F320" s="856" t="s">
        <v>452</v>
      </c>
      <c r="G320" s="857"/>
      <c r="H320" s="578">
        <v>4</v>
      </c>
      <c r="I320" s="209">
        <f>IF(AND(OR(A320="x", A320="p"),NOT(B320="n")),H320,0)</f>
        <v>0</v>
      </c>
      <c r="J320" s="220">
        <f>IF(OR(D320="m", C320="y"),H320,0)</f>
        <v>0</v>
      </c>
      <c r="K320" s="253">
        <f>IF(AND(J320&gt;0,C320="y"),H320,0)</f>
        <v>0</v>
      </c>
      <c r="L320" s="246" t="s">
        <v>419</v>
      </c>
      <c r="M320" s="223"/>
      <c r="O320" s="792" t="s">
        <v>453</v>
      </c>
      <c r="P320" s="792"/>
      <c r="Q320" s="792"/>
      <c r="R320" s="792"/>
      <c r="S320" s="792"/>
      <c r="T320" s="792"/>
      <c r="U320" s="792"/>
      <c r="V320" s="792"/>
      <c r="W320" s="792"/>
      <c r="X320" s="792"/>
      <c r="Y320" s="792"/>
      <c r="Z320" s="792"/>
      <c r="AA320" s="792"/>
      <c r="AB320" s="792"/>
      <c r="AC320" s="792"/>
    </row>
    <row r="321" spans="1:58" ht="15.75" thickBot="1">
      <c r="A321" s="193"/>
      <c r="B321" s="194"/>
      <c r="C321" s="194"/>
      <c r="D321" s="277" t="s">
        <v>454</v>
      </c>
      <c r="E321" s="596"/>
      <c r="F321" s="597"/>
      <c r="G321" s="598"/>
      <c r="H321" s="599"/>
      <c r="I321" s="343"/>
      <c r="J321" s="344"/>
      <c r="K321" s="600"/>
      <c r="L321" s="833"/>
      <c r="M321" s="834"/>
    </row>
    <row r="322" spans="1:58" ht="26.25" customHeight="1">
      <c r="A322" s="224"/>
      <c r="B322" s="225"/>
      <c r="C322" s="226"/>
      <c r="D322" s="227"/>
      <c r="E322" s="228">
        <v>14</v>
      </c>
      <c r="F322" s="954" t="s">
        <v>455</v>
      </c>
      <c r="G322" s="955"/>
      <c r="H322" s="519">
        <v>1</v>
      </c>
      <c r="I322" s="209">
        <f>IF(AND(OR(A322="x", A322="p"),NOT(B322="n")),H322,0)</f>
        <v>0</v>
      </c>
      <c r="J322" s="220">
        <f>IF(OR(D322="m", C322="y"),H322,0)</f>
        <v>0</v>
      </c>
      <c r="K322" s="253">
        <f>IF(AND(J322&gt;0,C322="y"),H322,0)</f>
        <v>0</v>
      </c>
      <c r="L322" s="246" t="s">
        <v>88</v>
      </c>
      <c r="M322" s="223"/>
    </row>
    <row r="323" spans="1:58" ht="15">
      <c r="A323" s="203"/>
      <c r="B323" s="204"/>
      <c r="C323" s="205"/>
      <c r="D323" s="206"/>
      <c r="E323" s="207">
        <v>15</v>
      </c>
      <c r="F323" s="844" t="s">
        <v>456</v>
      </c>
      <c r="G323" s="845"/>
      <c r="H323" s="371">
        <v>1</v>
      </c>
      <c r="I323" s="209">
        <f>IF(AND(OR(A323="x", A323="p"),NOT(B323="n")),H323,0)</f>
        <v>0</v>
      </c>
      <c r="J323" s="220">
        <f>IF(OR(D323="m", C323="y"),H323,0)</f>
        <v>0</v>
      </c>
      <c r="K323" s="211">
        <f>IF(AND(J323&gt;0,C323="y"),H323,0)</f>
        <v>0</v>
      </c>
      <c r="L323" s="246" t="s">
        <v>88</v>
      </c>
      <c r="M323" s="275"/>
      <c r="O323" s="800" t="s">
        <v>457</v>
      </c>
      <c r="P323" s="800"/>
      <c r="Q323" s="800"/>
      <c r="R323" s="800"/>
      <c r="S323" s="800"/>
      <c r="T323" s="800"/>
      <c r="U323" s="800"/>
      <c r="V323" s="800"/>
      <c r="W323" s="800"/>
      <c r="X323" s="800"/>
      <c r="Y323" s="800"/>
      <c r="Z323" s="800"/>
      <c r="AA323" s="800"/>
      <c r="AB323" s="800"/>
      <c r="AC323" s="800"/>
    </row>
    <row r="324" spans="1:58" ht="15" customHeight="1">
      <c r="A324" s="214"/>
      <c r="B324" s="215"/>
      <c r="C324" s="216"/>
      <c r="D324" s="217"/>
      <c r="E324" s="601">
        <v>16</v>
      </c>
      <c r="F324" s="774" t="s">
        <v>458</v>
      </c>
      <c r="G324" s="775"/>
      <c r="H324" s="602">
        <v>1</v>
      </c>
      <c r="I324" s="209">
        <f>IF(AND(OR(A324="x", A324="p"),NOT(B324="n")),H324,0)</f>
        <v>0</v>
      </c>
      <c r="J324" s="220">
        <f>IF(OR(D324="m", C324="y"),H324,0)</f>
        <v>0</v>
      </c>
      <c r="K324" s="253">
        <f>IF(AND(J324&gt;0,C324="y"),H324,0)</f>
        <v>0</v>
      </c>
      <c r="L324" s="246" t="s">
        <v>88</v>
      </c>
      <c r="M324" s="223"/>
      <c r="O324" s="769"/>
    </row>
    <row r="325" spans="1:58" s="185" customFormat="1" ht="26.25" customHeight="1">
      <c r="A325" s="287"/>
      <c r="B325" s="288"/>
      <c r="C325" s="288"/>
      <c r="D325" s="289"/>
      <c r="E325" s="473">
        <v>17</v>
      </c>
      <c r="F325" s="805" t="s">
        <v>459</v>
      </c>
      <c r="G325" s="806"/>
      <c r="H325" s="271"/>
      <c r="I325" s="272"/>
      <c r="J325" s="603"/>
      <c r="K325" s="253"/>
      <c r="L325" s="779" t="s">
        <v>460</v>
      </c>
      <c r="M325" s="783"/>
      <c r="N325" s="137"/>
      <c r="O325" s="837" t="s">
        <v>461</v>
      </c>
      <c r="P325" s="837"/>
      <c r="Q325" s="837"/>
      <c r="R325" s="837"/>
      <c r="S325" s="837"/>
      <c r="T325" s="837"/>
      <c r="U325" s="837"/>
      <c r="V325" s="837"/>
      <c r="W325" s="837"/>
      <c r="X325" s="837"/>
      <c r="Y325" s="837"/>
      <c r="Z325" s="837"/>
      <c r="AA325" s="837"/>
      <c r="AB325" s="837"/>
      <c r="AC325" s="837"/>
      <c r="AD325" s="137"/>
      <c r="AE325" s="137"/>
      <c r="AF325" s="137"/>
      <c r="AG325" s="137"/>
      <c r="AH325" s="137"/>
      <c r="AI325" s="137"/>
      <c r="AJ325" s="137"/>
      <c r="AK325" s="137"/>
      <c r="AL325" s="137"/>
      <c r="AM325" s="137"/>
      <c r="AN325" s="184"/>
      <c r="AO325" s="184"/>
      <c r="AP325" s="184"/>
      <c r="AQ325" s="184"/>
      <c r="AR325" s="184"/>
      <c r="AS325" s="184"/>
      <c r="AT325" s="184"/>
      <c r="AU325" s="184"/>
      <c r="AV325" s="184"/>
      <c r="AW325" s="184"/>
      <c r="AX325" s="184"/>
      <c r="AY325" s="184"/>
      <c r="AZ325" s="184"/>
      <c r="BA325" s="184"/>
      <c r="BB325" s="184"/>
      <c r="BC325" s="184"/>
      <c r="BD325" s="184"/>
      <c r="BE325" s="184"/>
      <c r="BF325" s="184"/>
    </row>
    <row r="326" spans="1:58" s="185" customFormat="1" ht="15.75" customHeight="1" thickBot="1">
      <c r="A326" s="936"/>
      <c r="B326" s="938"/>
      <c r="C326" s="940"/>
      <c r="D326" s="942"/>
      <c r="E326" s="944" t="s">
        <v>155</v>
      </c>
      <c r="F326" s="847" t="s">
        <v>462</v>
      </c>
      <c r="G326" s="848"/>
      <c r="H326" s="946" t="s">
        <v>463</v>
      </c>
      <c r="I326" s="948">
        <f>IF(AND(A326="p",F326&gt;0,NOT(B326="n"),ISNUMBER(F327)), MIN(75,ROUNDDOWN(F327/100*75,0)),0)</f>
        <v>0</v>
      </c>
      <c r="J326" s="950">
        <f>IF(AND(OR(C326="y",D326="m"),F327&gt;0,ISNUMBER(F327)), MIN(75,ROUNDDOWN(F327/100*75,0)),0)</f>
        <v>0</v>
      </c>
      <c r="K326" s="910">
        <f>IF(AND(OR(C326="y"),F326&gt;0,ISNUMBER(F327)), MIN(75,ROUNDDOWN(F327/100*75,0)),0)</f>
        <v>0</v>
      </c>
      <c r="L326" s="807"/>
      <c r="M326" s="784"/>
      <c r="N326" s="184"/>
      <c r="O326" s="837" t="s">
        <v>464</v>
      </c>
      <c r="P326" s="837"/>
      <c r="Q326" s="837"/>
      <c r="R326" s="184"/>
      <c r="S326" s="184"/>
      <c r="T326" s="184"/>
      <c r="U326" s="184"/>
      <c r="V326" s="184"/>
      <c r="W326" s="184"/>
      <c r="X326" s="184"/>
      <c r="Y326" s="184"/>
      <c r="Z326" s="184"/>
      <c r="AA326" s="184"/>
      <c r="AB326" s="184"/>
      <c r="AC326" s="184"/>
      <c r="AD326" s="184"/>
      <c r="AE326" s="184"/>
      <c r="AF326" s="184"/>
      <c r="AG326" s="137"/>
      <c r="AH326" s="137"/>
      <c r="AI326" s="184"/>
      <c r="AJ326" s="184"/>
      <c r="AK326" s="184"/>
      <c r="AL326" s="184"/>
      <c r="AM326" s="184"/>
      <c r="AN326" s="184"/>
      <c r="AO326" s="184"/>
      <c r="AP326" s="184"/>
      <c r="AQ326" s="184"/>
      <c r="AR326" s="184"/>
      <c r="AS326" s="184"/>
      <c r="AT326" s="184"/>
      <c r="AU326" s="184"/>
      <c r="AV326" s="184"/>
      <c r="AW326" s="184"/>
      <c r="AX326" s="184"/>
      <c r="AY326" s="184"/>
      <c r="AZ326" s="184"/>
      <c r="BA326" s="184"/>
      <c r="BB326" s="184"/>
      <c r="BC326" s="184"/>
      <c r="BD326" s="184"/>
      <c r="BE326" s="184"/>
      <c r="BF326" s="184"/>
    </row>
    <row r="327" spans="1:58" s="185" customFormat="1" ht="18.75" customHeight="1" thickBot="1">
      <c r="A327" s="937"/>
      <c r="B327" s="939"/>
      <c r="C327" s="941"/>
      <c r="D327" s="943"/>
      <c r="E327" s="945"/>
      <c r="F327" s="548">
        <v>0</v>
      </c>
      <c r="G327" s="604" t="s">
        <v>465</v>
      </c>
      <c r="H327" s="947"/>
      <c r="I327" s="949"/>
      <c r="J327" s="950"/>
      <c r="K327" s="935"/>
      <c r="L327" s="807"/>
      <c r="M327" s="784"/>
      <c r="N327" s="184"/>
      <c r="O327" s="837" t="s">
        <v>466</v>
      </c>
      <c r="P327" s="837"/>
      <c r="Q327" s="837"/>
      <c r="R327" s="184"/>
      <c r="S327" s="184"/>
      <c r="T327" s="184"/>
      <c r="U327" s="184"/>
      <c r="V327" s="184"/>
      <c r="W327" s="184"/>
      <c r="X327" s="184"/>
      <c r="Y327" s="184"/>
      <c r="Z327" s="184"/>
      <c r="AA327" s="184"/>
      <c r="AB327" s="184"/>
      <c r="AC327" s="184"/>
      <c r="AD327" s="184"/>
      <c r="AE327" s="184"/>
      <c r="AF327" s="184"/>
      <c r="AG327" s="184"/>
      <c r="AH327" s="184"/>
      <c r="AI327" s="184"/>
      <c r="AJ327" s="184"/>
      <c r="AK327" s="184"/>
      <c r="AL327" s="184"/>
      <c r="AM327" s="184"/>
      <c r="AN327" s="184"/>
      <c r="AO327" s="184"/>
      <c r="AP327" s="184"/>
      <c r="AQ327" s="184"/>
      <c r="AR327" s="184"/>
      <c r="AS327" s="184"/>
      <c r="AT327" s="184"/>
      <c r="AU327" s="184"/>
      <c r="AV327" s="184"/>
      <c r="AW327" s="184"/>
      <c r="AX327" s="184"/>
      <c r="AY327" s="184"/>
      <c r="AZ327" s="184"/>
      <c r="BA327" s="184"/>
      <c r="BB327" s="184"/>
      <c r="BC327" s="184"/>
      <c r="BD327" s="184"/>
      <c r="BE327" s="184"/>
      <c r="BF327" s="184"/>
    </row>
    <row r="328" spans="1:58" s="185" customFormat="1" ht="39.75" customHeight="1">
      <c r="A328" s="302" t="s">
        <v>10</v>
      </c>
      <c r="B328" s="303"/>
      <c r="C328" s="304" t="s">
        <v>10</v>
      </c>
      <c r="D328" s="305"/>
      <c r="E328" s="554" t="s">
        <v>157</v>
      </c>
      <c r="F328" s="951" t="s">
        <v>467</v>
      </c>
      <c r="G328" s="952"/>
      <c r="H328" s="307">
        <v>10</v>
      </c>
      <c r="I328" s="230">
        <f>IF(AND(OR(A328="x", A328="p"),NOT(B328="n")),H328,0)</f>
        <v>0</v>
      </c>
      <c r="J328" s="315">
        <f>IF(AND(OR(D328="m", C328="y")),H328,0)</f>
        <v>0</v>
      </c>
      <c r="K328" s="253">
        <f>IF(AND(J328&gt;0,C328="y"),H328,0)</f>
        <v>0</v>
      </c>
      <c r="L328" s="808"/>
      <c r="M328" s="809"/>
      <c r="N328" s="184"/>
      <c r="O328" s="184"/>
      <c r="P328" s="184"/>
      <c r="Q328" s="184"/>
      <c r="R328" s="184"/>
      <c r="S328" s="184"/>
      <c r="T328" s="184"/>
      <c r="U328" s="184"/>
      <c r="V328" s="184"/>
      <c r="W328" s="184"/>
      <c r="X328" s="184"/>
      <c r="Y328" s="184"/>
      <c r="Z328" s="184"/>
      <c r="AA328" s="184"/>
      <c r="AB328" s="184"/>
      <c r="AC328" s="184"/>
      <c r="AD328" s="184"/>
      <c r="AE328" s="184"/>
      <c r="AF328" s="184"/>
      <c r="AG328" s="184"/>
      <c r="AH328" s="184"/>
      <c r="AI328" s="184"/>
      <c r="AJ328" s="184"/>
      <c r="AK328" s="184"/>
      <c r="AL328" s="184"/>
      <c r="AM328" s="184"/>
      <c r="AN328" s="184"/>
      <c r="AO328" s="184"/>
      <c r="AP328" s="184"/>
      <c r="AQ328" s="184"/>
      <c r="AR328" s="184"/>
      <c r="AS328" s="184"/>
      <c r="AT328" s="184"/>
      <c r="AU328" s="184"/>
      <c r="AV328" s="184"/>
      <c r="AW328" s="184"/>
      <c r="AX328" s="184"/>
      <c r="AY328" s="184"/>
      <c r="AZ328" s="184"/>
      <c r="BA328" s="184"/>
      <c r="BB328" s="184"/>
      <c r="BC328" s="184"/>
      <c r="BD328" s="184"/>
      <c r="BE328" s="184"/>
      <c r="BF328" s="184"/>
    </row>
    <row r="329" spans="1:58" ht="15">
      <c r="A329" s="203"/>
      <c r="B329" s="204"/>
      <c r="C329" s="205"/>
      <c r="D329" s="206"/>
      <c r="E329" s="207">
        <v>18</v>
      </c>
      <c r="F329" s="844" t="s">
        <v>468</v>
      </c>
      <c r="G329" s="845"/>
      <c r="H329" s="371">
        <v>1</v>
      </c>
      <c r="I329" s="209">
        <f>IF(AND(OR(A329="x", A329="p"),NOT(B329="n")),H329,0)</f>
        <v>0</v>
      </c>
      <c r="J329" s="220">
        <f>IF(OR(D329="m", C329="y"),H329,0)</f>
        <v>0</v>
      </c>
      <c r="K329" s="211">
        <f>IF(AND(J329&gt;0,C329="y"),H329,0)</f>
        <v>0</v>
      </c>
      <c r="L329" s="246" t="s">
        <v>88</v>
      </c>
      <c r="M329" s="275"/>
      <c r="N329" s="184"/>
      <c r="O329" s="800" t="s">
        <v>457</v>
      </c>
      <c r="P329" s="800"/>
      <c r="Q329" s="800"/>
      <c r="R329" s="800"/>
      <c r="S329" s="800"/>
      <c r="T329" s="800"/>
      <c r="U329" s="800"/>
      <c r="V329" s="800"/>
      <c r="W329" s="800"/>
      <c r="X329" s="800"/>
      <c r="Y329" s="800"/>
      <c r="Z329" s="800"/>
      <c r="AA329" s="800"/>
      <c r="AB329" s="800"/>
      <c r="AC329" s="800"/>
      <c r="AD329" s="184"/>
      <c r="AE329" s="184"/>
      <c r="AF329" s="184"/>
      <c r="AG329" s="184"/>
      <c r="AH329" s="184"/>
      <c r="AI329" s="184"/>
      <c r="AJ329" s="184"/>
      <c r="AK329" s="184"/>
      <c r="AL329" s="184"/>
      <c r="AM329" s="184"/>
    </row>
    <row r="330" spans="1:58" ht="26.25" customHeight="1">
      <c r="A330" s="214"/>
      <c r="B330" s="215"/>
      <c r="C330" s="216"/>
      <c r="D330" s="217"/>
      <c r="E330" s="601">
        <v>19</v>
      </c>
      <c r="F330" s="774" t="s">
        <v>469</v>
      </c>
      <c r="G330" s="775"/>
      <c r="H330" s="602">
        <v>2</v>
      </c>
      <c r="I330" s="209">
        <f>IF(AND(OR(A330="x", A330="p"),NOT(B330="n")),H330,0)</f>
        <v>0</v>
      </c>
      <c r="J330" s="220">
        <f>IF(OR(D330="m", C330="y"),H330,0)</f>
        <v>0</v>
      </c>
      <c r="K330" s="253">
        <f>IF(AND(J330&gt;0,C330="y"),H330,0)</f>
        <v>0</v>
      </c>
      <c r="L330" s="246" t="s">
        <v>88</v>
      </c>
      <c r="M330" s="223"/>
      <c r="AG330" s="184"/>
      <c r="AH330" s="184"/>
    </row>
    <row r="331" spans="1:58" s="185" customFormat="1" ht="29.25" customHeight="1" thickBot="1">
      <c r="A331" s="287"/>
      <c r="B331" s="288"/>
      <c r="C331" s="288"/>
      <c r="D331" s="289"/>
      <c r="E331" s="473">
        <v>20</v>
      </c>
      <c r="F331" s="805" t="s">
        <v>470</v>
      </c>
      <c r="G331" s="806"/>
      <c r="H331" s="930" t="s">
        <v>471</v>
      </c>
      <c r="I331" s="867">
        <f>IF(AND(A332="p",F332&gt;0, NOT(B332="n"),ISNUMBER(F332)), MIN(30,ROUNDDOWN(F332/100*30,0)),0)</f>
        <v>0</v>
      </c>
      <c r="J331" s="933">
        <f>IF(AND(OR(C332="y",D332="m"),F332&gt;0,ISNUMBER(F332)), MIN(30,ROUNDDOWN(F332/100*30,0)),0)</f>
        <v>0</v>
      </c>
      <c r="K331" s="910">
        <f>IF(AND(OR(C332="y"),F332&gt;0,ISNUMBER(F332)), MIN(30,ROUNDDOWN(F332/100*30,0)),0)</f>
        <v>0</v>
      </c>
      <c r="L331" s="779" t="s">
        <v>460</v>
      </c>
      <c r="M331" s="783"/>
      <c r="N331" s="137"/>
      <c r="O331" s="837" t="s">
        <v>427</v>
      </c>
      <c r="P331" s="837"/>
      <c r="Q331" s="837"/>
      <c r="R331" s="137"/>
      <c r="S331" s="137"/>
      <c r="T331" s="137"/>
      <c r="U331" s="137"/>
      <c r="V331" s="137"/>
      <c r="W331" s="137"/>
      <c r="X331" s="137"/>
      <c r="Y331" s="137"/>
      <c r="Z331" s="137"/>
      <c r="AA331" s="137"/>
      <c r="AB331" s="137"/>
      <c r="AC331" s="137"/>
      <c r="AD331" s="137"/>
      <c r="AE331" s="137"/>
      <c r="AF331" s="137"/>
      <c r="AG331" s="137"/>
      <c r="AH331" s="137"/>
      <c r="AI331" s="137"/>
      <c r="AJ331" s="137"/>
      <c r="AK331" s="137"/>
      <c r="AL331" s="137"/>
      <c r="AM331" s="137"/>
      <c r="AN331" s="184"/>
      <c r="AO331" s="184"/>
      <c r="AP331" s="184"/>
      <c r="AQ331" s="184"/>
      <c r="AR331" s="184"/>
      <c r="AS331" s="184"/>
      <c r="AT331" s="184"/>
      <c r="AU331" s="184"/>
      <c r="AV331" s="184"/>
      <c r="AW331" s="184"/>
      <c r="AX331" s="184"/>
      <c r="AY331" s="184"/>
      <c r="AZ331" s="184"/>
      <c r="BA331" s="184"/>
      <c r="BB331" s="184"/>
      <c r="BC331" s="184"/>
      <c r="BD331" s="184"/>
      <c r="BE331" s="184"/>
      <c r="BF331" s="184"/>
    </row>
    <row r="332" spans="1:58" s="185" customFormat="1" ht="30" customHeight="1" thickBot="1">
      <c r="A332" s="203"/>
      <c r="B332" s="204"/>
      <c r="C332" s="205"/>
      <c r="D332" s="206"/>
      <c r="E332" s="605"/>
      <c r="F332" s="548">
        <v>0</v>
      </c>
      <c r="G332" s="606" t="s">
        <v>472</v>
      </c>
      <c r="H332" s="931"/>
      <c r="I332" s="932"/>
      <c r="J332" s="934"/>
      <c r="K332" s="935"/>
      <c r="L332" s="808"/>
      <c r="M332" s="809"/>
      <c r="N332" s="184"/>
      <c r="O332" s="202"/>
      <c r="P332" s="184"/>
      <c r="Q332" s="184"/>
      <c r="R332" s="184"/>
      <c r="S332" s="184"/>
      <c r="T332" s="184"/>
      <c r="U332" s="184"/>
      <c r="V332" s="184"/>
      <c r="W332" s="184"/>
      <c r="X332" s="184"/>
      <c r="Y332" s="184"/>
      <c r="Z332" s="184"/>
      <c r="AA332" s="184"/>
      <c r="AB332" s="184"/>
      <c r="AC332" s="184"/>
      <c r="AD332" s="184"/>
      <c r="AE332" s="184"/>
      <c r="AF332" s="184"/>
      <c r="AG332" s="137"/>
      <c r="AH332" s="137"/>
      <c r="AI332" s="184"/>
      <c r="AJ332" s="184"/>
      <c r="AK332" s="184"/>
      <c r="AL332" s="184"/>
      <c r="AM332" s="184"/>
      <c r="AN332" s="184"/>
      <c r="AO332" s="184"/>
      <c r="AP332" s="184"/>
      <c r="AQ332" s="184"/>
      <c r="AR332" s="184"/>
      <c r="AS332" s="184"/>
      <c r="AT332" s="184"/>
      <c r="AU332" s="184"/>
      <c r="AV332" s="184"/>
      <c r="AW332" s="184"/>
      <c r="AX332" s="184"/>
      <c r="AY332" s="184"/>
      <c r="AZ332" s="184"/>
      <c r="BA332" s="184"/>
      <c r="BB332" s="184"/>
      <c r="BC332" s="184"/>
      <c r="BD332" s="184"/>
      <c r="BE332" s="184"/>
      <c r="BF332" s="184"/>
    </row>
    <row r="333" spans="1:58" s="185" customFormat="1" ht="46.5" customHeight="1">
      <c r="A333" s="214"/>
      <c r="B333" s="215"/>
      <c r="C333" s="216"/>
      <c r="D333" s="217"/>
      <c r="E333" s="218">
        <v>21</v>
      </c>
      <c r="F333" s="855" t="s">
        <v>473</v>
      </c>
      <c r="G333" s="929"/>
      <c r="H333" s="607">
        <v>2</v>
      </c>
      <c r="I333" s="308">
        <f>IF(AND(OR(A333="x", A333="p"),NOT(B333="n")),H333,0)</f>
        <v>0</v>
      </c>
      <c r="J333" s="608">
        <f>IF(OR(D333="m", C333="y"),H333,0)</f>
        <v>0</v>
      </c>
      <c r="K333" s="253">
        <f>IF(AND(J333&gt;0,C333="y"),H333,0)</f>
        <v>0</v>
      </c>
      <c r="L333" s="246" t="s">
        <v>474</v>
      </c>
      <c r="M333" s="223"/>
      <c r="N333" s="184"/>
      <c r="O333" s="837" t="s">
        <v>476</v>
      </c>
      <c r="P333" s="837"/>
      <c r="Q333" s="184"/>
      <c r="R333" s="184"/>
      <c r="S333" s="184"/>
      <c r="T333" s="184"/>
      <c r="U333" s="184"/>
      <c r="V333" s="184"/>
      <c r="W333" s="184"/>
      <c r="X333" s="184"/>
      <c r="Y333" s="184"/>
      <c r="Z333" s="184"/>
      <c r="AA333" s="184"/>
      <c r="AB333" s="184"/>
      <c r="AC333" s="184"/>
      <c r="AD333" s="184"/>
      <c r="AE333" s="184"/>
      <c r="AF333" s="184"/>
      <c r="AG333" s="184"/>
      <c r="AH333" s="184"/>
      <c r="AI333" s="184"/>
      <c r="AJ333" s="184"/>
      <c r="AK333" s="184"/>
      <c r="AL333" s="184"/>
      <c r="AM333" s="184"/>
      <c r="AN333" s="184"/>
      <c r="AO333" s="184"/>
      <c r="AP333" s="184"/>
      <c r="AQ333" s="184"/>
      <c r="AR333" s="184"/>
      <c r="AS333" s="184"/>
      <c r="AT333" s="184"/>
      <c r="AU333" s="184"/>
      <c r="AV333" s="184"/>
      <c r="AW333" s="184"/>
      <c r="AX333" s="184"/>
      <c r="AY333" s="184"/>
      <c r="AZ333" s="184"/>
      <c r="BA333" s="184"/>
      <c r="BB333" s="184"/>
      <c r="BC333" s="184"/>
      <c r="BD333" s="184"/>
      <c r="BE333" s="184"/>
      <c r="BF333" s="184"/>
    </row>
    <row r="334" spans="1:58" s="185" customFormat="1" ht="15">
      <c r="A334" s="214"/>
      <c r="B334" s="215"/>
      <c r="C334" s="216"/>
      <c r="D334" s="217"/>
      <c r="E334" s="379">
        <v>22</v>
      </c>
      <c r="F334" s="853" t="s">
        <v>475</v>
      </c>
      <c r="G334" s="854"/>
      <c r="H334" s="522">
        <v>2</v>
      </c>
      <c r="I334" s="209"/>
      <c r="J334" s="273"/>
      <c r="K334" s="211"/>
      <c r="L334" s="274" t="s">
        <v>88</v>
      </c>
      <c r="M334" s="275"/>
      <c r="N334" s="184"/>
      <c r="O334" s="773" t="s">
        <v>718</v>
      </c>
      <c r="Q334" s="184"/>
      <c r="R334" s="184"/>
      <c r="S334" s="184"/>
      <c r="T334" s="184"/>
      <c r="U334" s="184"/>
      <c r="V334" s="184"/>
      <c r="W334" s="184"/>
      <c r="X334" s="184"/>
      <c r="Y334" s="184"/>
      <c r="Z334" s="184"/>
      <c r="AA334" s="184"/>
      <c r="AB334" s="184"/>
      <c r="AC334" s="184"/>
      <c r="AD334" s="184"/>
      <c r="AE334" s="184"/>
      <c r="AF334" s="184"/>
      <c r="AG334" s="184"/>
      <c r="AH334" s="184"/>
      <c r="AI334" s="184"/>
      <c r="AJ334" s="184"/>
      <c r="AK334" s="184"/>
      <c r="AL334" s="184"/>
      <c r="AM334" s="184"/>
      <c r="AN334" s="184"/>
      <c r="AO334" s="184"/>
      <c r="AP334" s="184"/>
      <c r="AQ334" s="184"/>
      <c r="AR334" s="184"/>
      <c r="AS334" s="184"/>
      <c r="AT334" s="184"/>
      <c r="AU334" s="184"/>
      <c r="AV334" s="184"/>
      <c r="AW334" s="184"/>
      <c r="AX334" s="184"/>
      <c r="AY334" s="184"/>
      <c r="AZ334" s="184"/>
      <c r="BA334" s="184"/>
      <c r="BB334" s="184"/>
      <c r="BC334" s="184"/>
      <c r="BD334" s="184"/>
      <c r="BE334" s="184"/>
      <c r="BF334" s="184"/>
    </row>
    <row r="335" spans="1:58" ht="31.5" customHeight="1" thickBot="1">
      <c r="A335" s="214"/>
      <c r="B335" s="215"/>
      <c r="C335" s="216"/>
      <c r="D335" s="217"/>
      <c r="E335" s="389">
        <v>23</v>
      </c>
      <c r="F335" s="793" t="s">
        <v>184</v>
      </c>
      <c r="G335" s="794"/>
      <c r="H335" s="390" t="s">
        <v>185</v>
      </c>
      <c r="I335" s="209">
        <f>IF(AND(OR(A335="x", A335="p"),NOT(B335="n"), H335&lt;=7),H335,0)</f>
        <v>0</v>
      </c>
      <c r="J335" s="609">
        <f>IF(AND(OR(D335="m", C335="y"), H335&lt;=7),H335,0)</f>
        <v>0</v>
      </c>
      <c r="K335" s="610">
        <f>IF(AND(J335&gt;0,C335="y"),H335,0)</f>
        <v>0</v>
      </c>
      <c r="L335" s="393" t="s">
        <v>186</v>
      </c>
      <c r="M335" s="394"/>
      <c r="N335" s="184"/>
      <c r="O335" s="770"/>
      <c r="P335" s="770"/>
      <c r="Q335" s="184"/>
      <c r="R335" s="184"/>
      <c r="S335" s="184"/>
      <c r="T335" s="184"/>
      <c r="U335" s="184"/>
      <c r="V335" s="184"/>
      <c r="W335" s="184"/>
      <c r="X335" s="184"/>
      <c r="Y335" s="184"/>
      <c r="Z335" s="184"/>
      <c r="AA335" s="184"/>
      <c r="AB335" s="184"/>
      <c r="AC335" s="184"/>
      <c r="AD335" s="184"/>
      <c r="AE335" s="184"/>
      <c r="AF335" s="184"/>
      <c r="AG335" s="184"/>
      <c r="AH335" s="184"/>
      <c r="AI335" s="184"/>
      <c r="AJ335" s="184"/>
      <c r="AK335" s="184"/>
      <c r="AL335" s="184"/>
      <c r="AM335" s="184"/>
    </row>
    <row r="336" spans="1:58" ht="16.5" thickTop="1" thickBot="1">
      <c r="A336" s="611"/>
      <c r="B336" s="612" t="s">
        <v>477</v>
      </c>
      <c r="C336" s="612"/>
      <c r="D336" s="613"/>
      <c r="E336" s="614"/>
      <c r="F336" s="615"/>
      <c r="G336" s="616"/>
      <c r="H336" s="617"/>
      <c r="I336" s="618">
        <f>SUM(I294:I335)</f>
        <v>0</v>
      </c>
      <c r="J336" s="619">
        <f>SUM(J294:J335)</f>
        <v>0</v>
      </c>
      <c r="K336" s="620">
        <f>SUM(K294:K335)</f>
        <v>0</v>
      </c>
      <c r="L336" s="621"/>
      <c r="M336" s="622"/>
      <c r="AG336" s="184"/>
      <c r="AH336" s="184"/>
    </row>
    <row r="337" spans="1:58" ht="18.75" customHeight="1" thickTop="1" thickBot="1">
      <c r="A337" s="832" t="s">
        <v>40</v>
      </c>
      <c r="B337" s="832"/>
      <c r="C337" s="832"/>
      <c r="D337" s="832"/>
      <c r="E337" s="832"/>
      <c r="F337" s="832"/>
      <c r="G337" s="832"/>
      <c r="H337" s="832"/>
      <c r="I337" s="832"/>
      <c r="J337" s="832"/>
      <c r="K337" s="832"/>
      <c r="L337" s="832"/>
      <c r="M337" s="832"/>
    </row>
    <row r="338" spans="1:58" ht="16.5" thickBot="1">
      <c r="A338" s="817" t="s">
        <v>104</v>
      </c>
      <c r="B338" s="818"/>
      <c r="C338" s="818"/>
      <c r="D338" s="818"/>
      <c r="E338" s="818"/>
      <c r="F338" s="818"/>
      <c r="G338" s="818"/>
      <c r="H338" s="818"/>
      <c r="I338" s="818"/>
      <c r="J338" s="818"/>
      <c r="K338" s="818"/>
      <c r="L338" s="818"/>
      <c r="M338" s="819"/>
    </row>
    <row r="339" spans="1:58" ht="14.25" customHeight="1">
      <c r="A339" s="179"/>
      <c r="B339" s="180"/>
      <c r="C339" s="181"/>
      <c r="D339" s="182"/>
      <c r="E339" s="820" t="s">
        <v>478</v>
      </c>
      <c r="F339" s="820"/>
      <c r="G339" s="821"/>
      <c r="H339" s="824" t="s">
        <v>106</v>
      </c>
      <c r="I339" s="826" t="s">
        <v>107</v>
      </c>
      <c r="J339" s="827"/>
      <c r="K339" s="183"/>
      <c r="L339" s="828" t="s">
        <v>108</v>
      </c>
      <c r="M339" s="830" t="s">
        <v>189</v>
      </c>
    </row>
    <row r="340" spans="1:58" s="185" customFormat="1" ht="15.75" thickBot="1">
      <c r="A340" s="186" t="s">
        <v>110</v>
      </c>
      <c r="B340" s="187" t="s">
        <v>111</v>
      </c>
      <c r="C340" s="188" t="s">
        <v>112</v>
      </c>
      <c r="D340" s="189" t="s">
        <v>113</v>
      </c>
      <c r="E340" s="822"/>
      <c r="F340" s="822"/>
      <c r="G340" s="823"/>
      <c r="H340" s="825"/>
      <c r="I340" s="190" t="s">
        <v>114</v>
      </c>
      <c r="J340" s="191" t="s">
        <v>115</v>
      </c>
      <c r="K340" s="192"/>
      <c r="L340" s="829"/>
      <c r="M340" s="831"/>
      <c r="N340" s="137"/>
      <c r="O340" s="138"/>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7"/>
      <c r="AL340" s="137"/>
      <c r="AM340" s="137"/>
      <c r="AN340" s="184"/>
      <c r="AO340" s="184"/>
      <c r="AP340" s="184"/>
      <c r="AQ340" s="184"/>
      <c r="AR340" s="184"/>
      <c r="AS340" s="184"/>
      <c r="AT340" s="184"/>
      <c r="AU340" s="184"/>
      <c r="AV340" s="184"/>
      <c r="AW340" s="184"/>
      <c r="AX340" s="184"/>
      <c r="AY340" s="184"/>
      <c r="AZ340" s="184"/>
      <c r="BA340" s="184"/>
      <c r="BB340" s="184"/>
      <c r="BC340" s="184"/>
      <c r="BD340" s="184"/>
      <c r="BE340" s="184"/>
      <c r="BF340" s="184"/>
    </row>
    <row r="341" spans="1:58" ht="28.5" customHeight="1" thickBot="1">
      <c r="A341" s="291"/>
      <c r="B341" s="292"/>
      <c r="C341" s="293"/>
      <c r="D341" s="294"/>
      <c r="E341" s="207">
        <v>1</v>
      </c>
      <c r="F341" s="913" t="s">
        <v>479</v>
      </c>
      <c r="G341" s="914"/>
      <c r="H341" s="208">
        <v>8</v>
      </c>
      <c r="I341" s="243">
        <f>IF(AND(OR(A341="x", A341="p"),NOT(B341="n")),H341,0)</f>
        <v>0</v>
      </c>
      <c r="J341" s="265">
        <f>IF(AND(OR(D341="m", C341="y")),H341,0)</f>
        <v>0</v>
      </c>
      <c r="K341" s="253">
        <f>IF(AND(J341&gt;0,C341="y"),H341,0)</f>
        <v>0</v>
      </c>
      <c r="L341" s="212" t="s">
        <v>480</v>
      </c>
      <c r="M341" s="213"/>
      <c r="N341" s="184"/>
      <c r="O341" s="800" t="s">
        <v>481</v>
      </c>
      <c r="P341" s="800"/>
      <c r="AI341" s="184"/>
      <c r="AJ341" s="184"/>
      <c r="AK341" s="184"/>
      <c r="AL341" s="184"/>
      <c r="AM341" s="184"/>
    </row>
    <row r="342" spans="1:58" ht="15.75" thickBot="1">
      <c r="A342" s="193"/>
      <c r="B342" s="194"/>
      <c r="C342" s="194"/>
      <c r="D342" s="276" t="s">
        <v>482</v>
      </c>
      <c r="E342" s="623"/>
      <c r="F342" s="624"/>
      <c r="G342" s="625"/>
      <c r="H342" s="626"/>
      <c r="I342" s="627"/>
      <c r="J342" s="628"/>
      <c r="K342" s="253"/>
      <c r="L342" s="283"/>
      <c r="M342" s="284"/>
    </row>
    <row r="343" spans="1:58" ht="39.75" customHeight="1" thickBot="1">
      <c r="A343" s="915"/>
      <c r="B343" s="917"/>
      <c r="C343" s="919"/>
      <c r="D343" s="920"/>
      <c r="E343" s="922">
        <v>2</v>
      </c>
      <c r="F343" s="924" t="s">
        <v>483</v>
      </c>
      <c r="G343" s="925"/>
      <c r="H343" s="926" t="s">
        <v>444</v>
      </c>
      <c r="I343" s="928">
        <f>IF(AND(OR(A343="x", A343="p"),NOT(B343="n")),IF(AND(F344&lt;50,F344&gt;41.99),ROUNDDOWN((F344-39.5)/2.5,0),0),0)</f>
        <v>0</v>
      </c>
      <c r="J343" s="869">
        <f>IF(AND(OR(C343="y", D343="m")),IF(AND(F344&lt;50,F344&gt;41.99),ROUNDDOWN((F344-39.5)/2.5,0),0),0)</f>
        <v>0</v>
      </c>
      <c r="K343" s="910">
        <f>IF(AND(OR(C343="y")),IF(AND(F344&lt;50,F344&gt;41.99),ROUNDDOWN((F344-39.5)/2.5,0),0),0)</f>
        <v>0</v>
      </c>
      <c r="L343" s="841" t="s">
        <v>484</v>
      </c>
      <c r="M343" s="912"/>
      <c r="O343" s="837" t="s">
        <v>92</v>
      </c>
      <c r="P343" s="837"/>
      <c r="Q343" s="837"/>
    </row>
    <row r="344" spans="1:58" ht="15" thickBot="1">
      <c r="A344" s="916"/>
      <c r="B344" s="918"/>
      <c r="C344" s="918"/>
      <c r="D344" s="921"/>
      <c r="E344" s="923"/>
      <c r="F344" s="548">
        <v>0</v>
      </c>
      <c r="G344" s="629" t="s">
        <v>485</v>
      </c>
      <c r="H344" s="927"/>
      <c r="I344" s="868"/>
      <c r="J344" s="909"/>
      <c r="K344" s="911"/>
      <c r="L344" s="785"/>
      <c r="M344" s="785"/>
      <c r="O344" s="800" t="s">
        <v>486</v>
      </c>
      <c r="P344" s="800"/>
      <c r="Q344" s="800"/>
      <c r="R344" s="800"/>
    </row>
    <row r="345" spans="1:58" ht="24" customHeight="1">
      <c r="A345" s="214"/>
      <c r="B345" s="215"/>
      <c r="C345" s="216"/>
      <c r="D345" s="217"/>
      <c r="E345" s="218">
        <v>3</v>
      </c>
      <c r="F345" s="901" t="s">
        <v>487</v>
      </c>
      <c r="G345" s="902"/>
      <c r="H345" s="519">
        <v>5</v>
      </c>
      <c r="I345" s="209">
        <f>IF(AND(OR(A345="x", A345="p"),NOT(B345="n")),H345,0)</f>
        <v>0</v>
      </c>
      <c r="J345" s="220">
        <f>IF(OR(D345="m", C345="y"),H345,0)</f>
        <v>0</v>
      </c>
      <c r="K345" s="253">
        <f>IF(AND(J345&gt;0,C345="y"),H345,0)</f>
        <v>0</v>
      </c>
      <c r="L345" s="246" t="s">
        <v>88</v>
      </c>
      <c r="M345" s="223"/>
      <c r="O345" s="800" t="s">
        <v>488</v>
      </c>
      <c r="P345" s="800"/>
      <c r="Q345" s="800"/>
      <c r="R345" s="800"/>
      <c r="AN345" s="184"/>
      <c r="AO345" s="184"/>
      <c r="AP345" s="184"/>
      <c r="AQ345" s="184"/>
      <c r="AR345" s="184"/>
      <c r="AS345" s="184"/>
      <c r="AT345" s="184"/>
      <c r="AU345" s="184"/>
      <c r="AV345" s="184"/>
      <c r="AW345" s="184"/>
    </row>
    <row r="346" spans="1:58" s="185" customFormat="1" ht="30.75" customHeight="1">
      <c r="A346" s="224"/>
      <c r="B346" s="225"/>
      <c r="C346" s="226"/>
      <c r="D346" s="227"/>
      <c r="E346" s="218">
        <v>4</v>
      </c>
      <c r="F346" s="774" t="s">
        <v>489</v>
      </c>
      <c r="G346" s="775"/>
      <c r="H346" s="630">
        <v>2</v>
      </c>
      <c r="I346" s="230">
        <f>IF(AND(OR(A346="x", A346="p"),NOT(B346="n")),H346,0)</f>
        <v>0</v>
      </c>
      <c r="J346" s="220">
        <f>IF(OR(D346="m", C346="y"),H346,0)</f>
        <v>0</v>
      </c>
      <c r="K346" s="253">
        <f>IF(AND(J346&gt;0,C346="y"),H346,0)</f>
        <v>0</v>
      </c>
      <c r="L346" s="246" t="s">
        <v>88</v>
      </c>
      <c r="M346" s="223"/>
      <c r="N346" s="137"/>
      <c r="O346" s="202"/>
      <c r="P346" s="184"/>
      <c r="Q346" s="184"/>
      <c r="R346" s="184"/>
      <c r="S346" s="184"/>
      <c r="T346" s="184"/>
      <c r="U346" s="184"/>
      <c r="V346" s="184"/>
      <c r="W346" s="184"/>
      <c r="X346" s="184"/>
      <c r="Y346" s="184"/>
      <c r="Z346" s="184"/>
      <c r="AA346" s="184"/>
      <c r="AB346" s="184"/>
      <c r="AC346" s="184"/>
      <c r="AD346" s="184"/>
      <c r="AE346" s="184"/>
      <c r="AF346" s="184"/>
      <c r="AG346" s="137"/>
      <c r="AH346" s="137"/>
      <c r="AI346" s="184"/>
      <c r="AJ346" s="184"/>
      <c r="AK346" s="184"/>
      <c r="AL346" s="184"/>
      <c r="AM346" s="184"/>
      <c r="AN346" s="184"/>
      <c r="AO346" s="184"/>
      <c r="AP346" s="184"/>
      <c r="AQ346" s="184"/>
      <c r="AR346" s="184"/>
      <c r="AS346" s="184"/>
      <c r="AT346" s="184"/>
      <c r="AU346" s="184"/>
      <c r="AV346" s="184"/>
      <c r="AW346" s="184"/>
      <c r="AX346" s="184"/>
      <c r="AY346" s="184"/>
      <c r="AZ346" s="184"/>
      <c r="BA346" s="184"/>
      <c r="BB346" s="184"/>
      <c r="BC346" s="184"/>
      <c r="BD346" s="184"/>
      <c r="BE346" s="184"/>
      <c r="BF346" s="184"/>
    </row>
    <row r="347" spans="1:58" s="185" customFormat="1" ht="29.25" customHeight="1">
      <c r="A347" s="224"/>
      <c r="B347" s="225"/>
      <c r="C347" s="226"/>
      <c r="D347" s="227"/>
      <c r="E347" s="290">
        <v>5</v>
      </c>
      <c r="F347" s="903" t="s">
        <v>490</v>
      </c>
      <c r="G347" s="904"/>
      <c r="H347" s="271">
        <v>2</v>
      </c>
      <c r="I347" s="230">
        <f>IF(AND(OR(A347="x", A347="p"),NOT(B347="n")),H347,0)</f>
        <v>0</v>
      </c>
      <c r="J347" s="220">
        <f>IF(OR(D347="m", C347="y"),H347,0)</f>
        <v>0</v>
      </c>
      <c r="K347" s="253">
        <f>IF(AND(J347&gt;0,C347="y"),H347,0)</f>
        <v>0</v>
      </c>
      <c r="L347" s="274" t="s">
        <v>491</v>
      </c>
      <c r="M347" s="275"/>
      <c r="N347" s="184"/>
      <c r="O347" s="905" t="s">
        <v>492</v>
      </c>
      <c r="P347" s="905"/>
      <c r="Q347" s="905"/>
      <c r="R347" s="905"/>
      <c r="S347" s="905"/>
      <c r="T347" s="905"/>
      <c r="U347" s="905"/>
      <c r="V347" s="905"/>
      <c r="W347" s="905"/>
      <c r="X347" s="905"/>
      <c r="Y347" s="905"/>
      <c r="Z347" s="905"/>
      <c r="AA347" s="905"/>
      <c r="AB347" s="905"/>
      <c r="AC347" s="905"/>
      <c r="AD347" s="905"/>
      <c r="AE347" s="184"/>
      <c r="AF347" s="184"/>
      <c r="AG347" s="184"/>
      <c r="AH347" s="184"/>
      <c r="AI347" s="184"/>
      <c r="AJ347" s="184"/>
      <c r="AK347" s="184"/>
      <c r="AL347" s="184"/>
      <c r="AM347" s="184"/>
      <c r="AN347" s="184"/>
      <c r="AO347" s="184"/>
      <c r="AP347" s="184"/>
      <c r="AQ347" s="184"/>
      <c r="AR347" s="184"/>
      <c r="AS347" s="184"/>
      <c r="AT347" s="184"/>
      <c r="AU347" s="184"/>
      <c r="AV347" s="184"/>
      <c r="AW347" s="184"/>
      <c r="AX347" s="184"/>
      <c r="AY347" s="184"/>
      <c r="AZ347" s="184"/>
      <c r="BA347" s="184"/>
      <c r="BB347" s="184"/>
      <c r="BC347" s="184"/>
      <c r="BD347" s="184"/>
      <c r="BE347" s="184"/>
      <c r="BF347" s="184"/>
    </row>
    <row r="348" spans="1:58" s="185" customFormat="1" ht="39.75" customHeight="1">
      <c r="A348" s="287"/>
      <c r="B348" s="288"/>
      <c r="C348" s="288"/>
      <c r="D348" s="289"/>
      <c r="E348" s="290">
        <v>6</v>
      </c>
      <c r="F348" s="903" t="s">
        <v>493</v>
      </c>
      <c r="G348" s="904"/>
      <c r="H348" s="271"/>
      <c r="I348" s="272"/>
      <c r="J348" s="273"/>
      <c r="K348" s="253"/>
      <c r="L348" s="779" t="s">
        <v>91</v>
      </c>
      <c r="M348" s="906"/>
      <c r="N348" s="184"/>
      <c r="O348" s="202"/>
      <c r="P348" s="184"/>
      <c r="Q348" s="184"/>
      <c r="R348" s="184"/>
      <c r="S348" s="184"/>
      <c r="T348" s="184"/>
      <c r="U348" s="184"/>
      <c r="V348" s="184"/>
      <c r="W348" s="184"/>
      <c r="X348" s="184"/>
      <c r="Y348" s="184"/>
      <c r="Z348" s="184"/>
      <c r="AA348" s="184"/>
      <c r="AB348" s="184"/>
      <c r="AC348" s="184"/>
      <c r="AD348" s="184"/>
      <c r="AE348" s="184"/>
      <c r="AF348" s="184"/>
      <c r="AG348" s="184"/>
      <c r="AH348" s="184"/>
      <c r="AI348" s="184"/>
      <c r="AJ348" s="184"/>
      <c r="AK348" s="184"/>
      <c r="AL348" s="184"/>
      <c r="AM348" s="184"/>
      <c r="AN348" s="184"/>
      <c r="AO348" s="184"/>
      <c r="AP348" s="184"/>
      <c r="AQ348" s="184"/>
      <c r="AR348" s="184"/>
      <c r="AS348" s="184"/>
      <c r="AT348" s="184"/>
      <c r="AU348" s="184"/>
      <c r="AV348" s="184"/>
      <c r="AW348" s="184"/>
      <c r="AX348" s="184"/>
      <c r="AY348" s="184"/>
      <c r="AZ348" s="184"/>
      <c r="BA348" s="184"/>
      <c r="BB348" s="184"/>
      <c r="BC348" s="184"/>
      <c r="BD348" s="184"/>
      <c r="BE348" s="184"/>
      <c r="BF348" s="184"/>
    </row>
    <row r="349" spans="1:58" s="185" customFormat="1" ht="15" customHeight="1">
      <c r="A349" s="311"/>
      <c r="B349" s="312"/>
      <c r="C349" s="313"/>
      <c r="D349" s="314"/>
      <c r="E349" s="295" t="s">
        <v>155</v>
      </c>
      <c r="F349" s="798" t="s">
        <v>494</v>
      </c>
      <c r="G349" s="799"/>
      <c r="H349" s="296">
        <v>2</v>
      </c>
      <c r="I349" s="243">
        <f>IF(AND(OR(A349="x", A349="p"),NOT(OR(B349="n", A350="x", A350="p", A351="x", A351="p"))),H349,0)</f>
        <v>0</v>
      </c>
      <c r="J349" s="265">
        <f>IF(AND(OR(D349="m", C349="y"),NOT(OR(D350="m",C350="y",D351="m",C351="y"))),H349,0)</f>
        <v>0</v>
      </c>
      <c r="K349" s="253">
        <f>IF(AND(J349&gt;0,C349="y"),H349,0)</f>
        <v>0</v>
      </c>
      <c r="L349" s="780"/>
      <c r="M349" s="907"/>
      <c r="N349" s="184"/>
      <c r="O349" s="837" t="s">
        <v>495</v>
      </c>
      <c r="P349" s="837"/>
      <c r="Q349" s="184"/>
      <c r="R349" s="184"/>
      <c r="S349" s="184"/>
      <c r="T349" s="184"/>
      <c r="U349" s="184"/>
      <c r="V349" s="184"/>
      <c r="W349" s="184"/>
      <c r="X349" s="184"/>
      <c r="Y349" s="184"/>
      <c r="Z349" s="184"/>
      <c r="AA349" s="184"/>
      <c r="AB349" s="184"/>
      <c r="AC349" s="184"/>
      <c r="AD349" s="184"/>
      <c r="AE349" s="184"/>
      <c r="AF349" s="184"/>
      <c r="AG349" s="184"/>
      <c r="AH349" s="184"/>
      <c r="AI349" s="184"/>
      <c r="AJ349" s="184"/>
      <c r="AK349" s="184"/>
      <c r="AL349" s="184"/>
      <c r="AM349" s="184"/>
      <c r="AN349" s="184"/>
      <c r="AO349" s="184"/>
      <c r="AP349" s="184"/>
      <c r="AQ349" s="184"/>
      <c r="AR349" s="184"/>
      <c r="AS349" s="184"/>
      <c r="AT349" s="184"/>
      <c r="AU349" s="184"/>
      <c r="AV349" s="184"/>
      <c r="AW349" s="184"/>
      <c r="AX349" s="184"/>
      <c r="AY349" s="184"/>
      <c r="AZ349" s="184"/>
      <c r="BA349" s="184"/>
      <c r="BB349" s="184"/>
      <c r="BC349" s="184"/>
      <c r="BD349" s="184"/>
      <c r="BE349" s="184"/>
      <c r="BF349" s="184"/>
    </row>
    <row r="350" spans="1:58" s="185" customFormat="1" ht="15" customHeight="1">
      <c r="A350" s="311"/>
      <c r="B350" s="312"/>
      <c r="C350" s="313"/>
      <c r="D350" s="314"/>
      <c r="E350" s="295" t="s">
        <v>157</v>
      </c>
      <c r="F350" s="798" t="s">
        <v>496</v>
      </c>
      <c r="G350" s="799"/>
      <c r="H350" s="299">
        <v>3</v>
      </c>
      <c r="I350" s="243">
        <f>IF(AND(OR(A350="x", A350="p"),NOT(OR(B350="n", A349="x", A349="p", A351="x", A351="p"))),H350,0)</f>
        <v>0</v>
      </c>
      <c r="J350" s="265">
        <f>IF(AND(OR(D350="m", C350="y"),NOT(OR(D349="m",C349="y",D351="m",C351="y"))),H350,0)</f>
        <v>0</v>
      </c>
      <c r="K350" s="253">
        <f>IF(AND(J350&gt;0,C350="y"),H350,0)</f>
        <v>0</v>
      </c>
      <c r="L350" s="780"/>
      <c r="M350" s="907"/>
      <c r="N350" s="184"/>
      <c r="O350" s="202"/>
      <c r="P350" s="184"/>
      <c r="Q350" s="184"/>
      <c r="R350" s="184"/>
      <c r="S350" s="184"/>
      <c r="T350" s="184"/>
      <c r="U350" s="184"/>
      <c r="V350" s="184"/>
      <c r="W350" s="184"/>
      <c r="X350" s="184"/>
      <c r="Y350" s="184"/>
      <c r="Z350" s="184"/>
      <c r="AA350" s="184"/>
      <c r="AB350" s="184"/>
      <c r="AC350" s="184"/>
      <c r="AD350" s="184"/>
      <c r="AE350" s="184"/>
      <c r="AF350" s="184"/>
      <c r="AG350" s="184"/>
      <c r="AH350" s="184"/>
      <c r="AI350" s="184"/>
      <c r="AJ350" s="184"/>
      <c r="AK350" s="184"/>
      <c r="AL350" s="184"/>
      <c r="AM350" s="184"/>
      <c r="AN350" s="184"/>
      <c r="AO350" s="184"/>
      <c r="AP350" s="184"/>
      <c r="AQ350" s="184"/>
      <c r="AR350" s="184"/>
      <c r="AS350" s="184"/>
      <c r="AT350" s="184"/>
      <c r="AU350" s="184"/>
      <c r="AV350" s="184"/>
      <c r="AW350" s="184"/>
      <c r="AX350" s="184"/>
      <c r="AY350" s="184"/>
      <c r="AZ350" s="184"/>
      <c r="BA350" s="184"/>
      <c r="BB350" s="184"/>
      <c r="BC350" s="184"/>
      <c r="BD350" s="184"/>
      <c r="BE350" s="184"/>
      <c r="BF350" s="184"/>
    </row>
    <row r="351" spans="1:58" s="185" customFormat="1" ht="15">
      <c r="A351" s="237"/>
      <c r="B351" s="238"/>
      <c r="C351" s="239"/>
      <c r="D351" s="240"/>
      <c r="E351" s="306" t="s">
        <v>160</v>
      </c>
      <c r="F351" s="803" t="s">
        <v>497</v>
      </c>
      <c r="G351" s="804"/>
      <c r="H351" s="242">
        <v>4</v>
      </c>
      <c r="I351" s="243">
        <f>IF(AND(OR(A351="x", A351="p"),NOT(OR(B351="n", A350="x", A350="p", A349="x", A349="p"))),H351,0)</f>
        <v>0</v>
      </c>
      <c r="J351" s="315">
        <f>IF(AND(OR(D351="m", C351="y"),NOT(OR(D349="m",C349="y",D350="m",C350="y"))),H351,0)</f>
        <v>0</v>
      </c>
      <c r="K351" s="253">
        <f>IF(AND(J351&gt;0,C351="y"),H351,0)</f>
        <v>0</v>
      </c>
      <c r="L351" s="780"/>
      <c r="M351" s="908"/>
      <c r="N351" s="184"/>
      <c r="O351" s="202"/>
      <c r="P351" s="184"/>
      <c r="Q351" s="184"/>
      <c r="R351" s="184"/>
      <c r="S351" s="184"/>
      <c r="T351" s="184"/>
      <c r="U351" s="184"/>
      <c r="V351" s="184"/>
      <c r="W351" s="184"/>
      <c r="X351" s="184"/>
      <c r="Y351" s="184"/>
      <c r="Z351" s="184"/>
      <c r="AA351" s="184"/>
      <c r="AB351" s="184"/>
      <c r="AC351" s="184"/>
      <c r="AD351" s="184"/>
      <c r="AE351" s="184"/>
      <c r="AF351" s="184"/>
      <c r="AG351" s="184"/>
      <c r="AH351" s="184"/>
      <c r="AI351" s="184"/>
      <c r="AJ351" s="184"/>
      <c r="AK351" s="184"/>
      <c r="AL351" s="184"/>
      <c r="AM351" s="184"/>
      <c r="AN351" s="184"/>
      <c r="AO351" s="184"/>
      <c r="AP351" s="184"/>
      <c r="AQ351" s="184"/>
      <c r="AR351" s="184"/>
      <c r="AS351" s="184"/>
      <c r="AT351" s="184"/>
      <c r="AU351" s="184"/>
      <c r="AV351" s="184"/>
      <c r="AW351" s="184"/>
      <c r="AX351" s="184"/>
      <c r="AY351" s="184"/>
      <c r="AZ351" s="184"/>
      <c r="BA351" s="184"/>
      <c r="BB351" s="184"/>
      <c r="BC351" s="184"/>
      <c r="BD351" s="184"/>
      <c r="BE351" s="184"/>
      <c r="BF351" s="184"/>
    </row>
    <row r="352" spans="1:58" s="185" customFormat="1" ht="24">
      <c r="A352" s="317"/>
      <c r="B352" s="318"/>
      <c r="C352" s="319"/>
      <c r="D352" s="320"/>
      <c r="E352" s="321">
        <v>7</v>
      </c>
      <c r="F352" s="897" t="s">
        <v>498</v>
      </c>
      <c r="G352" s="898"/>
      <c r="H352" s="631">
        <v>2</v>
      </c>
      <c r="I352" s="272">
        <f>IF(AND(OR(A352="x", A352="p"),NOT(B352="n")),H352,0)</f>
        <v>0</v>
      </c>
      <c r="J352" s="273">
        <f>IF(OR(D352="m", C352="y"),H352,0)</f>
        <v>0</v>
      </c>
      <c r="K352" s="253">
        <f>IF(AND(J352&gt;0,C352="y"),H352,0)</f>
        <v>0</v>
      </c>
      <c r="L352" s="274" t="s">
        <v>499</v>
      </c>
      <c r="M352" s="275"/>
      <c r="N352" s="184"/>
      <c r="O352" s="837" t="s">
        <v>500</v>
      </c>
      <c r="P352" s="837"/>
      <c r="Q352" s="184"/>
      <c r="R352" s="184"/>
      <c r="S352" s="184"/>
      <c r="T352" s="184"/>
      <c r="U352" s="184"/>
      <c r="V352" s="184"/>
      <c r="W352" s="184"/>
      <c r="X352" s="184"/>
      <c r="Y352" s="184"/>
      <c r="Z352" s="184"/>
      <c r="AA352" s="184"/>
      <c r="AB352" s="184"/>
      <c r="AC352" s="184"/>
      <c r="AD352" s="184"/>
      <c r="AE352" s="184"/>
      <c r="AF352" s="184"/>
      <c r="AG352" s="184"/>
      <c r="AH352" s="184"/>
      <c r="AI352" s="184"/>
      <c r="AJ352" s="184"/>
      <c r="AK352" s="184"/>
      <c r="AL352" s="184"/>
      <c r="AM352" s="184"/>
      <c r="AN352" s="184"/>
      <c r="AO352" s="184"/>
      <c r="AP352" s="184"/>
      <c r="AQ352" s="184"/>
      <c r="AR352" s="184"/>
      <c r="AS352" s="184"/>
      <c r="AT352" s="184"/>
      <c r="AU352" s="184"/>
      <c r="AV352" s="184"/>
      <c r="AW352" s="184"/>
      <c r="AX352" s="184"/>
      <c r="AY352" s="184"/>
      <c r="AZ352" s="184"/>
      <c r="BA352" s="184"/>
      <c r="BB352" s="184"/>
      <c r="BC352" s="184"/>
      <c r="BD352" s="184"/>
      <c r="BE352" s="184"/>
      <c r="BF352" s="184"/>
    </row>
    <row r="353" spans="1:58" s="185" customFormat="1" ht="15" customHeight="1">
      <c r="A353" s="287"/>
      <c r="B353" s="288"/>
      <c r="C353" s="288"/>
      <c r="D353" s="289"/>
      <c r="E353" s="290">
        <v>8</v>
      </c>
      <c r="F353" s="899" t="s">
        <v>501</v>
      </c>
      <c r="G353" s="900"/>
      <c r="H353" s="271"/>
      <c r="I353" s="272"/>
      <c r="J353" s="273"/>
      <c r="K353" s="221"/>
      <c r="L353" s="779" t="s">
        <v>491</v>
      </c>
      <c r="M353" s="783"/>
      <c r="N353" s="184"/>
      <c r="O353" s="202"/>
      <c r="P353" s="184"/>
      <c r="Q353" s="184"/>
      <c r="R353" s="184"/>
      <c r="S353" s="184"/>
      <c r="T353" s="184"/>
      <c r="U353" s="184"/>
      <c r="V353" s="184"/>
      <c r="W353" s="184"/>
      <c r="X353" s="184"/>
      <c r="Y353" s="184"/>
      <c r="Z353" s="184"/>
      <c r="AA353" s="184"/>
      <c r="AB353" s="184"/>
      <c r="AC353" s="184"/>
      <c r="AD353" s="184"/>
      <c r="AE353" s="184"/>
      <c r="AF353" s="184"/>
      <c r="AG353" s="184"/>
      <c r="AH353" s="184"/>
      <c r="AI353" s="184"/>
      <c r="AJ353" s="184"/>
      <c r="AK353" s="184"/>
      <c r="AL353" s="184"/>
      <c r="AM353" s="184"/>
      <c r="AN353" s="184"/>
      <c r="AO353" s="184"/>
      <c r="AP353" s="184"/>
      <c r="AQ353" s="184"/>
      <c r="AR353" s="184"/>
      <c r="AS353" s="184"/>
      <c r="AT353" s="184"/>
      <c r="AU353" s="184"/>
      <c r="AV353" s="184"/>
      <c r="AW353" s="184"/>
      <c r="AX353" s="184"/>
      <c r="AY353" s="184"/>
      <c r="AZ353" s="184"/>
      <c r="BA353" s="184"/>
      <c r="BB353" s="184"/>
      <c r="BC353" s="184"/>
      <c r="BD353" s="184"/>
      <c r="BE353" s="184"/>
      <c r="BF353" s="184"/>
    </row>
    <row r="354" spans="1:58" s="185" customFormat="1" ht="15" customHeight="1">
      <c r="A354" s="311"/>
      <c r="B354" s="312"/>
      <c r="C354" s="313"/>
      <c r="D354" s="314"/>
      <c r="E354" s="295" t="s">
        <v>155</v>
      </c>
      <c r="F354" s="798" t="s">
        <v>502</v>
      </c>
      <c r="G354" s="799"/>
      <c r="H354" s="299">
        <v>2</v>
      </c>
      <c r="I354" s="297">
        <f>IF(AND(OR(A354="x", A354="p"),NOT(B354="n")),H354,0)</f>
        <v>0</v>
      </c>
      <c r="J354" s="632">
        <f>IF(OR(D354="m", C354="y"),H354,0)</f>
        <v>0</v>
      </c>
      <c r="K354" s="253">
        <f>IF(AND(J354&gt;0,C354="y"),H354,0)</f>
        <v>0</v>
      </c>
      <c r="L354" s="807"/>
      <c r="M354" s="784"/>
      <c r="N354" s="184"/>
      <c r="O354" s="837" t="s">
        <v>503</v>
      </c>
      <c r="P354" s="837"/>
      <c r="Q354" s="837"/>
      <c r="R354" s="837"/>
      <c r="S354" s="184"/>
      <c r="T354" s="184"/>
      <c r="U354" s="184"/>
      <c r="V354" s="184"/>
      <c r="W354" s="184"/>
      <c r="X354" s="184"/>
      <c r="Y354" s="184"/>
      <c r="Z354" s="184"/>
      <c r="AA354" s="184"/>
      <c r="AB354" s="184"/>
      <c r="AC354" s="184"/>
      <c r="AD354" s="184"/>
      <c r="AE354" s="184"/>
      <c r="AF354" s="184"/>
      <c r="AG354" s="184"/>
      <c r="AH354" s="184"/>
      <c r="AI354" s="184"/>
      <c r="AJ354" s="184"/>
      <c r="AK354" s="184"/>
      <c r="AL354" s="184"/>
      <c r="AM354" s="184"/>
      <c r="AN354" s="184"/>
      <c r="AO354" s="184"/>
      <c r="AP354" s="184"/>
      <c r="AQ354" s="184"/>
      <c r="AR354" s="184"/>
      <c r="AS354" s="184"/>
      <c r="AT354" s="184"/>
      <c r="AU354" s="184"/>
      <c r="AV354" s="184"/>
      <c r="AW354" s="184"/>
      <c r="AX354" s="184"/>
      <c r="AY354" s="184"/>
      <c r="AZ354" s="184"/>
      <c r="BA354" s="184"/>
      <c r="BB354" s="184"/>
      <c r="BC354" s="184"/>
      <c r="BD354" s="184"/>
      <c r="BE354" s="184"/>
      <c r="BF354" s="184"/>
    </row>
    <row r="355" spans="1:58" s="185" customFormat="1" ht="15" customHeight="1">
      <c r="A355" s="311"/>
      <c r="B355" s="312"/>
      <c r="C355" s="313"/>
      <c r="D355" s="314"/>
      <c r="E355" s="295" t="s">
        <v>157</v>
      </c>
      <c r="F355" s="798" t="s">
        <v>504</v>
      </c>
      <c r="G355" s="799"/>
      <c r="H355" s="299">
        <v>2</v>
      </c>
      <c r="I355" s="300">
        <f>IF(AND(OR(A355="x", A355="p"),NOT(B355="n")),H355,0)</f>
        <v>0</v>
      </c>
      <c r="J355" s="633">
        <f>IF(OR(D355="m", C355="y"),H355,0)</f>
        <v>0</v>
      </c>
      <c r="K355" s="253">
        <f>IF(AND(J355&gt;0,C355="y"),H355,0)</f>
        <v>0</v>
      </c>
      <c r="L355" s="807"/>
      <c r="M355" s="784"/>
      <c r="N355" s="184"/>
      <c r="O355" s="202"/>
      <c r="P355" s="184"/>
      <c r="Q355" s="184"/>
      <c r="R355" s="184"/>
      <c r="S355" s="184"/>
      <c r="T355" s="184"/>
      <c r="U355" s="184"/>
      <c r="V355" s="184"/>
      <c r="W355" s="184"/>
      <c r="X355" s="184"/>
      <c r="Y355" s="184"/>
      <c r="Z355" s="184"/>
      <c r="AA355" s="184"/>
      <c r="AB355" s="184"/>
      <c r="AC355" s="184"/>
      <c r="AD355" s="184"/>
      <c r="AE355" s="184"/>
      <c r="AF355" s="184"/>
      <c r="AG355" s="184"/>
      <c r="AH355" s="184"/>
      <c r="AI355" s="184"/>
      <c r="AJ355" s="184"/>
      <c r="AK355" s="184"/>
      <c r="AL355" s="184"/>
      <c r="AM355" s="184"/>
      <c r="AN355" s="184"/>
      <c r="AO355" s="184"/>
      <c r="AP355" s="184"/>
      <c r="AQ355" s="184"/>
      <c r="AR355" s="184"/>
      <c r="AS355" s="184"/>
      <c r="AT355" s="184"/>
      <c r="AU355" s="184"/>
      <c r="AV355" s="184"/>
      <c r="AW355" s="184"/>
      <c r="AX355" s="184"/>
      <c r="AY355" s="184"/>
      <c r="AZ355" s="184"/>
      <c r="BA355" s="184"/>
      <c r="BB355" s="184"/>
      <c r="BC355" s="184"/>
      <c r="BD355" s="184"/>
      <c r="BE355" s="184"/>
      <c r="BF355" s="184"/>
    </row>
    <row r="356" spans="1:58" s="185" customFormat="1" ht="15">
      <c r="A356" s="237"/>
      <c r="B356" s="238"/>
      <c r="C356" s="239"/>
      <c r="D356" s="240"/>
      <c r="E356" s="306" t="s">
        <v>160</v>
      </c>
      <c r="F356" s="875" t="s">
        <v>505</v>
      </c>
      <c r="G356" s="876"/>
      <c r="H356" s="242">
        <v>4</v>
      </c>
      <c r="I356" s="243">
        <f>IF(AND(OR(A356="x", A356="p"),NOT(B356="n")),H356,0)</f>
        <v>0</v>
      </c>
      <c r="J356" s="210">
        <f>IF(OR(D356="m", C356="y"),H356,0)</f>
        <v>0</v>
      </c>
      <c r="K356" s="253">
        <f>IF(AND(J356&gt;0,C356="y"),H356,0)</f>
        <v>0</v>
      </c>
      <c r="L356" s="807"/>
      <c r="M356" s="784"/>
      <c r="N356" s="184"/>
      <c r="O356" s="202"/>
      <c r="P356" s="184"/>
      <c r="Q356" s="184"/>
      <c r="R356" s="184"/>
      <c r="S356" s="184"/>
      <c r="T356" s="184"/>
      <c r="U356" s="184"/>
      <c r="V356" s="184"/>
      <c r="W356" s="184"/>
      <c r="X356" s="184"/>
      <c r="Y356" s="184"/>
      <c r="Z356" s="184"/>
      <c r="AA356" s="184"/>
      <c r="AB356" s="184"/>
      <c r="AC356" s="184"/>
      <c r="AD356" s="184"/>
      <c r="AE356" s="184"/>
      <c r="AF356" s="184"/>
      <c r="AG356" s="184"/>
      <c r="AH356" s="184"/>
      <c r="AI356" s="184"/>
      <c r="AJ356" s="184"/>
      <c r="AK356" s="184"/>
      <c r="AL356" s="184"/>
      <c r="AM356" s="184"/>
      <c r="AN356" s="184"/>
      <c r="AO356" s="184"/>
      <c r="AP356" s="184"/>
      <c r="AQ356" s="184"/>
      <c r="AR356" s="184"/>
      <c r="AS356" s="184"/>
      <c r="AT356" s="184"/>
      <c r="AU356" s="184"/>
      <c r="AV356" s="184"/>
      <c r="AW356" s="184"/>
      <c r="AX356" s="184"/>
      <c r="AY356" s="184"/>
      <c r="AZ356" s="184"/>
      <c r="BA356" s="184"/>
      <c r="BB356" s="184"/>
      <c r="BC356" s="184"/>
      <c r="BD356" s="184"/>
      <c r="BE356" s="184"/>
      <c r="BF356" s="184"/>
    </row>
    <row r="357" spans="1:58" s="185" customFormat="1" ht="30.6" customHeight="1">
      <c r="A357" s="214"/>
      <c r="B357" s="215"/>
      <c r="C357" s="216"/>
      <c r="D357" s="217"/>
      <c r="E357" s="290">
        <v>9</v>
      </c>
      <c r="F357" s="894" t="s">
        <v>506</v>
      </c>
      <c r="G357" s="895"/>
      <c r="H357" s="271">
        <v>2</v>
      </c>
      <c r="I357" s="272">
        <f>IF(AND(OR(A357="x", A357="p"),NOT(B357="n")),H357,0)</f>
        <v>0</v>
      </c>
      <c r="J357" s="273">
        <f>IF(OR(D357="m", C357="y"),H357,0)</f>
        <v>0</v>
      </c>
      <c r="K357" s="253">
        <f>IF(AND(J357&gt;0,C357="y"),H357,0)</f>
        <v>0</v>
      </c>
      <c r="L357" s="274" t="s">
        <v>88</v>
      </c>
      <c r="M357" s="275"/>
      <c r="N357" s="184"/>
      <c r="O357" s="202"/>
      <c r="P357" s="184"/>
      <c r="Q357" s="184"/>
      <c r="R357" s="184"/>
      <c r="S357" s="184"/>
      <c r="T357" s="184"/>
      <c r="U357" s="184"/>
      <c r="V357" s="184"/>
      <c r="W357" s="184"/>
      <c r="X357" s="184"/>
      <c r="Y357" s="184"/>
      <c r="Z357" s="184"/>
      <c r="AA357" s="184"/>
      <c r="AB357" s="184"/>
      <c r="AC357" s="184"/>
      <c r="AD357" s="184"/>
      <c r="AE357" s="184"/>
      <c r="AF357" s="184"/>
      <c r="AG357" s="184"/>
      <c r="AH357" s="184"/>
      <c r="AI357" s="184"/>
      <c r="AJ357" s="184"/>
      <c r="AK357" s="184"/>
      <c r="AL357" s="184"/>
      <c r="AM357" s="184"/>
      <c r="AN357" s="184"/>
      <c r="AO357" s="184"/>
      <c r="AP357" s="184"/>
      <c r="AQ357" s="184"/>
      <c r="AR357" s="184"/>
      <c r="AS357" s="184"/>
      <c r="AT357" s="184"/>
      <c r="AU357" s="184"/>
      <c r="AV357" s="184"/>
      <c r="AW357" s="184"/>
      <c r="AX357" s="184"/>
      <c r="AY357" s="184"/>
      <c r="AZ357" s="184"/>
      <c r="BA357" s="184"/>
      <c r="BB357" s="184"/>
      <c r="BC357" s="184"/>
      <c r="BD357" s="184"/>
      <c r="BE357" s="184"/>
      <c r="BF357" s="184"/>
    </row>
    <row r="358" spans="1:58" s="185" customFormat="1" ht="25.5" customHeight="1">
      <c r="A358" s="287"/>
      <c r="B358" s="288"/>
      <c r="C358" s="288"/>
      <c r="D358" s="289"/>
      <c r="E358" s="290">
        <v>10</v>
      </c>
      <c r="F358" s="805" t="s">
        <v>507</v>
      </c>
      <c r="G358" s="806"/>
      <c r="H358" s="271"/>
      <c r="I358" s="272"/>
      <c r="J358" s="273"/>
      <c r="K358" s="253"/>
      <c r="L358" s="779" t="s">
        <v>226</v>
      </c>
      <c r="M358" s="783"/>
      <c r="N358" s="184"/>
      <c r="O358" s="837" t="s">
        <v>508</v>
      </c>
      <c r="P358" s="837"/>
      <c r="Q358" s="837"/>
      <c r="R358" s="184"/>
      <c r="S358" s="184"/>
      <c r="T358" s="184"/>
      <c r="U358" s="184"/>
      <c r="V358" s="184"/>
      <c r="W358" s="184"/>
      <c r="X358" s="184"/>
      <c r="Y358" s="184"/>
      <c r="Z358" s="184"/>
      <c r="AA358" s="184"/>
      <c r="AB358" s="184"/>
      <c r="AC358" s="184"/>
      <c r="AD358" s="184"/>
      <c r="AE358" s="184"/>
      <c r="AF358" s="184"/>
      <c r="AG358" s="184"/>
      <c r="AH358" s="184"/>
      <c r="AI358" s="184"/>
      <c r="AJ358" s="184"/>
      <c r="AK358" s="184"/>
      <c r="AL358" s="184"/>
      <c r="AM358" s="184"/>
      <c r="AN358" s="184"/>
      <c r="AO358" s="184"/>
      <c r="AP358" s="184"/>
      <c r="AQ358" s="184"/>
      <c r="AR358" s="184"/>
      <c r="AS358" s="184"/>
      <c r="AT358" s="184"/>
      <c r="AU358" s="184"/>
      <c r="AV358" s="184"/>
      <c r="AW358" s="184"/>
      <c r="AX358" s="184"/>
      <c r="AY358" s="184"/>
      <c r="AZ358" s="184"/>
      <c r="BA358" s="184"/>
      <c r="BB358" s="184"/>
      <c r="BC358" s="184"/>
      <c r="BD358" s="184"/>
      <c r="BE358" s="184"/>
      <c r="BF358" s="184"/>
    </row>
    <row r="359" spans="1:58" s="185" customFormat="1" ht="15">
      <c r="A359" s="291"/>
      <c r="B359" s="292"/>
      <c r="C359" s="293"/>
      <c r="D359" s="294"/>
      <c r="E359" s="295" t="s">
        <v>155</v>
      </c>
      <c r="F359" s="798" t="s">
        <v>509</v>
      </c>
      <c r="G359" s="799"/>
      <c r="H359" s="208">
        <v>1</v>
      </c>
      <c r="I359" s="297">
        <f t="shared" ref="I359:I364" si="7">IF(AND(OR(A359="x", A359="p"),NOT(B359="n")),H359,0)</f>
        <v>0</v>
      </c>
      <c r="J359" s="632">
        <f t="shared" ref="J359:J364" si="8">IF(OR(D359="m", C359="y"),H359,0)</f>
        <v>0</v>
      </c>
      <c r="K359" s="253">
        <f t="shared" ref="K359:K364" si="9">IF(AND(J359&gt;0,C359="y"),H359,0)</f>
        <v>0</v>
      </c>
      <c r="L359" s="896"/>
      <c r="M359" s="784"/>
      <c r="N359" s="184"/>
      <c r="O359" s="837" t="s">
        <v>510</v>
      </c>
      <c r="P359" s="837"/>
      <c r="Q359" s="837"/>
      <c r="R359" s="184"/>
      <c r="S359" s="184"/>
      <c r="T359" s="184"/>
      <c r="U359" s="184"/>
      <c r="V359" s="184"/>
      <c r="W359" s="184"/>
      <c r="X359" s="184"/>
      <c r="Y359" s="184"/>
      <c r="Z359" s="184"/>
      <c r="AA359" s="184"/>
      <c r="AB359" s="184"/>
      <c r="AC359" s="184"/>
      <c r="AD359" s="184"/>
      <c r="AE359" s="184"/>
      <c r="AF359" s="184"/>
      <c r="AG359" s="184"/>
      <c r="AH359" s="184"/>
      <c r="AI359" s="184"/>
      <c r="AJ359" s="184"/>
      <c r="AK359" s="184"/>
      <c r="AL359" s="184"/>
      <c r="AM359" s="184"/>
      <c r="AN359" s="184"/>
      <c r="AO359" s="184"/>
      <c r="AP359" s="184"/>
      <c r="AQ359" s="184"/>
      <c r="AR359" s="184"/>
      <c r="AS359" s="184"/>
      <c r="AT359" s="184"/>
      <c r="AU359" s="184"/>
      <c r="AV359" s="184"/>
      <c r="AW359" s="184"/>
      <c r="AX359" s="184"/>
      <c r="AY359" s="184"/>
      <c r="AZ359" s="184"/>
      <c r="BA359" s="184"/>
      <c r="BB359" s="184"/>
      <c r="BC359" s="184"/>
      <c r="BD359" s="184"/>
      <c r="BE359" s="184"/>
      <c r="BF359" s="184"/>
    </row>
    <row r="360" spans="1:58" s="185" customFormat="1" ht="15" customHeight="1">
      <c r="A360" s="237"/>
      <c r="B360" s="238"/>
      <c r="C360" s="239"/>
      <c r="D360" s="240"/>
      <c r="E360" s="295" t="s">
        <v>157</v>
      </c>
      <c r="F360" s="886" t="s">
        <v>511</v>
      </c>
      <c r="G360" s="887"/>
      <c r="H360" s="242">
        <v>1</v>
      </c>
      <c r="I360" s="300">
        <f t="shared" si="7"/>
        <v>0</v>
      </c>
      <c r="J360" s="633">
        <f t="shared" si="8"/>
        <v>0</v>
      </c>
      <c r="K360" s="253">
        <f t="shared" si="9"/>
        <v>0</v>
      </c>
      <c r="L360" s="244" t="s">
        <v>512</v>
      </c>
      <c r="M360" s="784"/>
      <c r="N360" s="184"/>
      <c r="O360" s="202"/>
      <c r="P360" s="184"/>
      <c r="Q360" s="184"/>
      <c r="R360" s="184"/>
      <c r="S360" s="184"/>
      <c r="T360" s="184"/>
      <c r="U360" s="184"/>
      <c r="V360" s="184"/>
      <c r="W360" s="184"/>
      <c r="X360" s="184"/>
      <c r="Y360" s="184"/>
      <c r="Z360" s="184"/>
      <c r="AA360" s="184"/>
      <c r="AB360" s="184"/>
      <c r="AC360" s="184"/>
      <c r="AD360" s="184"/>
      <c r="AE360" s="184"/>
      <c r="AF360" s="184"/>
      <c r="AG360" s="184"/>
      <c r="AH360" s="184"/>
      <c r="AI360" s="184"/>
      <c r="AJ360" s="184"/>
      <c r="AK360" s="184"/>
      <c r="AL360" s="184"/>
      <c r="AM360" s="184"/>
      <c r="AN360" s="184"/>
      <c r="AO360" s="184"/>
      <c r="AP360" s="184"/>
      <c r="AQ360" s="184"/>
      <c r="AR360" s="184"/>
      <c r="AS360" s="184"/>
      <c r="AT360" s="184"/>
      <c r="AU360" s="184"/>
      <c r="AV360" s="184"/>
      <c r="AW360" s="184"/>
      <c r="AX360" s="184"/>
      <c r="AY360" s="184"/>
      <c r="AZ360" s="184"/>
      <c r="BA360" s="184"/>
      <c r="BB360" s="184"/>
      <c r="BC360" s="184"/>
      <c r="BD360" s="184"/>
      <c r="BE360" s="184"/>
      <c r="BF360" s="184"/>
    </row>
    <row r="361" spans="1:58" s="185" customFormat="1" ht="15" customHeight="1">
      <c r="A361" s="311"/>
      <c r="B361" s="312"/>
      <c r="C361" s="313"/>
      <c r="D361" s="314"/>
      <c r="E361" s="295" t="s">
        <v>160</v>
      </c>
      <c r="F361" s="798" t="s">
        <v>513</v>
      </c>
      <c r="G361" s="799"/>
      <c r="H361" s="242">
        <v>1</v>
      </c>
      <c r="I361" s="300">
        <f t="shared" si="7"/>
        <v>0</v>
      </c>
      <c r="J361" s="633">
        <f t="shared" si="8"/>
        <v>0</v>
      </c>
      <c r="K361" s="253">
        <f t="shared" si="9"/>
        <v>0</v>
      </c>
      <c r="L361" s="212" t="s">
        <v>88</v>
      </c>
      <c r="M361" s="784"/>
      <c r="N361" s="184"/>
      <c r="O361" s="202"/>
      <c r="P361" s="184"/>
      <c r="Q361" s="184"/>
      <c r="R361" s="184"/>
      <c r="S361" s="184"/>
      <c r="T361" s="184"/>
      <c r="U361" s="184"/>
      <c r="V361" s="184"/>
      <c r="W361" s="184"/>
      <c r="X361" s="184"/>
      <c r="Y361" s="184"/>
      <c r="Z361" s="184"/>
      <c r="AA361" s="184"/>
      <c r="AB361" s="184"/>
      <c r="AC361" s="184"/>
      <c r="AD361" s="184"/>
      <c r="AE361" s="184"/>
      <c r="AF361" s="184"/>
      <c r="AG361" s="184"/>
      <c r="AH361" s="184"/>
      <c r="AI361" s="184"/>
      <c r="AJ361" s="184"/>
      <c r="AK361" s="184"/>
      <c r="AL361" s="184"/>
      <c r="AM361" s="184"/>
      <c r="AN361" s="184"/>
      <c r="AO361" s="184"/>
      <c r="AP361" s="184"/>
      <c r="AQ361" s="184"/>
      <c r="AR361" s="184"/>
      <c r="AS361" s="184"/>
      <c r="AT361" s="184"/>
      <c r="AU361" s="184"/>
      <c r="AV361" s="184"/>
      <c r="AW361" s="184"/>
      <c r="AX361" s="184"/>
      <c r="AY361" s="184"/>
      <c r="AZ361" s="184"/>
      <c r="BA361" s="184"/>
      <c r="BB361" s="184"/>
      <c r="BC361" s="184"/>
      <c r="BD361" s="184"/>
      <c r="BE361" s="184"/>
      <c r="BF361" s="184"/>
    </row>
    <row r="362" spans="1:58" s="185" customFormat="1" ht="15" customHeight="1">
      <c r="A362" s="311"/>
      <c r="B362" s="312"/>
      <c r="C362" s="313"/>
      <c r="D362" s="314"/>
      <c r="E362" s="295" t="s">
        <v>169</v>
      </c>
      <c r="F362" s="886" t="s">
        <v>514</v>
      </c>
      <c r="G362" s="887"/>
      <c r="H362" s="299">
        <v>2</v>
      </c>
      <c r="I362" s="300">
        <f t="shared" si="7"/>
        <v>0</v>
      </c>
      <c r="J362" s="633">
        <f t="shared" si="8"/>
        <v>0</v>
      </c>
      <c r="K362" s="253">
        <f t="shared" si="9"/>
        <v>0</v>
      </c>
      <c r="L362" s="212"/>
      <c r="M362" s="784"/>
      <c r="N362" s="184"/>
      <c r="O362" s="202"/>
      <c r="P362" s="184"/>
      <c r="Q362" s="184"/>
      <c r="R362" s="184"/>
      <c r="S362" s="184"/>
      <c r="T362" s="184"/>
      <c r="U362" s="184"/>
      <c r="V362" s="184"/>
      <c r="W362" s="184"/>
      <c r="X362" s="184"/>
      <c r="Y362" s="184"/>
      <c r="Z362" s="184"/>
      <c r="AA362" s="184"/>
      <c r="AB362" s="184"/>
      <c r="AC362" s="184"/>
      <c r="AD362" s="184"/>
      <c r="AE362" s="184"/>
      <c r="AF362" s="184"/>
      <c r="AG362" s="184"/>
      <c r="AH362" s="184"/>
      <c r="AI362" s="184"/>
      <c r="AJ362" s="184"/>
      <c r="AK362" s="184"/>
      <c r="AL362" s="184"/>
      <c r="AM362" s="184"/>
      <c r="AN362" s="184"/>
      <c r="AO362" s="184"/>
      <c r="AP362" s="184"/>
      <c r="AQ362" s="184"/>
      <c r="AR362" s="184"/>
      <c r="AS362" s="184"/>
      <c r="AT362" s="184"/>
      <c r="AU362" s="184"/>
      <c r="AV362" s="184"/>
      <c r="AW362" s="184"/>
      <c r="AX362" s="184"/>
      <c r="AY362" s="184"/>
      <c r="AZ362" s="184"/>
      <c r="BA362" s="184"/>
      <c r="BB362" s="184"/>
      <c r="BC362" s="184"/>
      <c r="BD362" s="184"/>
      <c r="BE362" s="184"/>
      <c r="BF362" s="184"/>
    </row>
    <row r="363" spans="1:58" s="185" customFormat="1" ht="15">
      <c r="A363" s="291"/>
      <c r="B363" s="292"/>
      <c r="C363" s="293"/>
      <c r="D363" s="294"/>
      <c r="E363" s="295" t="s">
        <v>200</v>
      </c>
      <c r="F363" s="798" t="s">
        <v>515</v>
      </c>
      <c r="G363" s="799"/>
      <c r="H363" s="208">
        <v>1</v>
      </c>
      <c r="I363" s="300">
        <f t="shared" si="7"/>
        <v>0</v>
      </c>
      <c r="J363" s="633">
        <f t="shared" si="8"/>
        <v>0</v>
      </c>
      <c r="K363" s="253">
        <f t="shared" si="9"/>
        <v>0</v>
      </c>
      <c r="L363" s="212"/>
      <c r="M363" s="784"/>
      <c r="N363" s="184"/>
      <c r="O363" s="202"/>
      <c r="P363" s="184"/>
      <c r="Q363" s="184"/>
      <c r="R363" s="184"/>
      <c r="S363" s="184"/>
      <c r="T363" s="184"/>
      <c r="U363" s="184"/>
      <c r="V363" s="184"/>
      <c r="W363" s="184"/>
      <c r="X363" s="184"/>
      <c r="Y363" s="184"/>
      <c r="Z363" s="184"/>
      <c r="AA363" s="184"/>
      <c r="AB363" s="184"/>
      <c r="AC363" s="184"/>
      <c r="AD363" s="184"/>
      <c r="AE363" s="184"/>
      <c r="AF363" s="184"/>
      <c r="AG363" s="184"/>
      <c r="AH363" s="184"/>
      <c r="AI363" s="184"/>
      <c r="AJ363" s="184"/>
      <c r="AK363" s="184"/>
      <c r="AL363" s="184"/>
      <c r="AM363" s="184"/>
      <c r="AN363" s="137"/>
      <c r="AO363" s="137"/>
      <c r="AP363" s="137"/>
      <c r="AQ363" s="137"/>
      <c r="AR363" s="137"/>
      <c r="AS363" s="137"/>
      <c r="AT363" s="137"/>
      <c r="AU363" s="137"/>
      <c r="AV363" s="137"/>
      <c r="AW363" s="137"/>
      <c r="AX363" s="184"/>
      <c r="AY363" s="184"/>
      <c r="AZ363" s="184"/>
      <c r="BA363" s="184"/>
      <c r="BB363" s="184"/>
      <c r="BC363" s="184"/>
      <c r="BD363" s="184"/>
      <c r="BE363" s="184"/>
      <c r="BF363" s="184"/>
    </row>
    <row r="364" spans="1:58" ht="30.6" customHeight="1">
      <c r="A364" s="302"/>
      <c r="B364" s="303"/>
      <c r="C364" s="304"/>
      <c r="D364" s="305"/>
      <c r="E364" s="306" t="s">
        <v>404</v>
      </c>
      <c r="F364" s="803" t="s">
        <v>516</v>
      </c>
      <c r="G364" s="804"/>
      <c r="H364" s="307">
        <v>3</v>
      </c>
      <c r="I364" s="308">
        <f t="shared" si="7"/>
        <v>0</v>
      </c>
      <c r="J364" s="608">
        <f t="shared" si="8"/>
        <v>0</v>
      </c>
      <c r="K364" s="253">
        <f t="shared" si="9"/>
        <v>0</v>
      </c>
      <c r="L364" s="244" t="s">
        <v>512</v>
      </c>
      <c r="M364" s="809"/>
      <c r="N364" s="184"/>
      <c r="AG364" s="184"/>
      <c r="AH364" s="184"/>
    </row>
    <row r="365" spans="1:58" ht="32.25" customHeight="1">
      <c r="A365" s="287"/>
      <c r="B365" s="288"/>
      <c r="C365" s="288"/>
      <c r="D365" s="289"/>
      <c r="E365" s="520">
        <v>11</v>
      </c>
      <c r="F365" s="777" t="s">
        <v>517</v>
      </c>
      <c r="G365" s="778"/>
      <c r="H365" s="634"/>
      <c r="I365" s="585"/>
      <c r="J365" s="586"/>
      <c r="K365" s="253"/>
      <c r="L365" s="888" t="s">
        <v>88</v>
      </c>
      <c r="M365" s="812"/>
    </row>
    <row r="366" spans="1:58" ht="15">
      <c r="A366" s="291"/>
      <c r="B366" s="292"/>
      <c r="C366" s="293"/>
      <c r="D366" s="294"/>
      <c r="E366" s="587" t="s">
        <v>155</v>
      </c>
      <c r="F366" s="890" t="s">
        <v>518</v>
      </c>
      <c r="G366" s="891"/>
      <c r="H366" s="635">
        <v>1</v>
      </c>
      <c r="I366" s="243">
        <f t="shared" ref="I366:I372" si="10">IF(AND(OR(A366="x", A366="p"),NOT(B366="n")),H366,0)</f>
        <v>0</v>
      </c>
      <c r="J366" s="210">
        <f t="shared" ref="J366:J372" si="11">IF(OR(D366="m", C366="y"),H366,0)</f>
        <v>0</v>
      </c>
      <c r="K366" s="253">
        <f t="shared" ref="K366:K372" si="12">IF(AND(J366&gt;0,C366="y"),H366,0)</f>
        <v>0</v>
      </c>
      <c r="L366" s="881"/>
      <c r="M366" s="812"/>
    </row>
    <row r="367" spans="1:58" ht="14.25" customHeight="1">
      <c r="A367" s="311"/>
      <c r="B367" s="312"/>
      <c r="C367" s="313"/>
      <c r="D367" s="314"/>
      <c r="E367" s="587" t="s">
        <v>157</v>
      </c>
      <c r="F367" s="890" t="s">
        <v>519</v>
      </c>
      <c r="G367" s="891"/>
      <c r="H367" s="636">
        <v>3</v>
      </c>
      <c r="I367" s="300">
        <f t="shared" si="10"/>
        <v>0</v>
      </c>
      <c r="J367" s="633">
        <f t="shared" si="11"/>
        <v>0</v>
      </c>
      <c r="K367" s="253">
        <f t="shared" si="12"/>
        <v>0</v>
      </c>
      <c r="L367" s="881"/>
      <c r="M367" s="812"/>
      <c r="AN367" s="184"/>
      <c r="AO367" s="184"/>
      <c r="AP367" s="184"/>
      <c r="AQ367" s="184"/>
      <c r="AR367" s="184"/>
      <c r="AS367" s="184"/>
      <c r="AT367" s="184"/>
      <c r="AU367" s="184"/>
      <c r="AV367" s="184"/>
      <c r="AW367" s="184"/>
    </row>
    <row r="368" spans="1:58" s="185" customFormat="1" ht="15">
      <c r="A368" s="224"/>
      <c r="B368" s="225"/>
      <c r="C368" s="226"/>
      <c r="D368" s="227"/>
      <c r="E368" s="589" t="s">
        <v>160</v>
      </c>
      <c r="F368" s="892" t="s">
        <v>520</v>
      </c>
      <c r="G368" s="893"/>
      <c r="H368" s="630">
        <v>6</v>
      </c>
      <c r="I368" s="230">
        <f t="shared" si="10"/>
        <v>0</v>
      </c>
      <c r="J368" s="231">
        <f t="shared" si="11"/>
        <v>0</v>
      </c>
      <c r="K368" s="253">
        <f t="shared" si="12"/>
        <v>0</v>
      </c>
      <c r="L368" s="889"/>
      <c r="M368" s="812"/>
      <c r="N368" s="137"/>
      <c r="O368" s="776" t="s">
        <v>522</v>
      </c>
      <c r="P368" s="776"/>
      <c r="Q368" s="776"/>
      <c r="R368" s="776"/>
      <c r="S368" s="184"/>
      <c r="T368" s="184"/>
      <c r="U368" s="184"/>
      <c r="V368" s="184"/>
      <c r="W368" s="184"/>
      <c r="X368" s="184"/>
      <c r="Y368" s="184"/>
      <c r="Z368" s="184"/>
      <c r="AA368" s="184"/>
      <c r="AB368" s="184"/>
      <c r="AC368" s="184"/>
      <c r="AD368" s="184"/>
      <c r="AE368" s="184"/>
      <c r="AF368" s="184"/>
      <c r="AG368" s="137"/>
      <c r="AH368" s="137"/>
      <c r="AI368" s="184"/>
      <c r="AJ368" s="184"/>
      <c r="AK368" s="184"/>
      <c r="AL368" s="184"/>
      <c r="AM368" s="184"/>
      <c r="AN368" s="184"/>
      <c r="AO368" s="184"/>
      <c r="AP368" s="184"/>
      <c r="AQ368" s="184"/>
      <c r="AR368" s="184"/>
      <c r="AS368" s="184"/>
      <c r="AT368" s="184"/>
      <c r="AU368" s="184"/>
      <c r="AV368" s="184"/>
      <c r="AW368" s="184"/>
      <c r="AX368" s="184"/>
      <c r="AY368" s="184"/>
      <c r="AZ368" s="184"/>
      <c r="BA368" s="184"/>
      <c r="BB368" s="184"/>
      <c r="BC368" s="184"/>
      <c r="BD368" s="184"/>
      <c r="BE368" s="184"/>
      <c r="BF368" s="184"/>
    </row>
    <row r="369" spans="1:58" s="185" customFormat="1" ht="15">
      <c r="A369" s="214"/>
      <c r="B369" s="215"/>
      <c r="C369" s="216"/>
      <c r="D369" s="217"/>
      <c r="E369" s="286">
        <v>12</v>
      </c>
      <c r="F369" s="851" t="s">
        <v>521</v>
      </c>
      <c r="G369" s="852"/>
      <c r="H369" s="219">
        <v>1</v>
      </c>
      <c r="I369" s="209">
        <f t="shared" si="10"/>
        <v>0</v>
      </c>
      <c r="J369" s="220">
        <f t="shared" si="11"/>
        <v>0</v>
      </c>
      <c r="K369" s="253">
        <f t="shared" si="12"/>
        <v>0</v>
      </c>
      <c r="L369" s="246" t="s">
        <v>88</v>
      </c>
      <c r="M369" s="223"/>
      <c r="N369" s="184"/>
      <c r="O369" s="776"/>
      <c r="P369" s="776"/>
      <c r="Q369" s="776"/>
      <c r="R369" s="776"/>
      <c r="S369" s="184"/>
      <c r="T369" s="184"/>
      <c r="U369" s="184"/>
      <c r="V369" s="184"/>
      <c r="W369" s="184"/>
      <c r="X369" s="184"/>
      <c r="Y369" s="184"/>
      <c r="Z369" s="184"/>
      <c r="AA369" s="184"/>
      <c r="AB369" s="184"/>
      <c r="AC369" s="184"/>
      <c r="AD369" s="184"/>
      <c r="AE369" s="184"/>
      <c r="AF369" s="184"/>
      <c r="AG369" s="184"/>
      <c r="AH369" s="184"/>
      <c r="AI369" s="184"/>
      <c r="AJ369" s="184"/>
      <c r="AK369" s="184"/>
      <c r="AL369" s="184"/>
      <c r="AM369" s="184"/>
      <c r="AN369" s="184"/>
      <c r="AO369" s="184"/>
      <c r="AP369" s="184"/>
      <c r="AQ369" s="184"/>
      <c r="AR369" s="184"/>
      <c r="AS369" s="184"/>
      <c r="AT369" s="184"/>
      <c r="AU369" s="184"/>
      <c r="AV369" s="184"/>
      <c r="AW369" s="184"/>
      <c r="AX369" s="184"/>
      <c r="AY369" s="184"/>
      <c r="AZ369" s="184"/>
      <c r="BA369" s="184"/>
      <c r="BB369" s="184"/>
      <c r="BC369" s="184"/>
      <c r="BD369" s="184"/>
      <c r="BE369" s="184"/>
      <c r="BF369" s="184"/>
    </row>
    <row r="370" spans="1:58" s="185" customFormat="1" ht="15">
      <c r="A370" s="214"/>
      <c r="B370" s="215"/>
      <c r="C370" s="216"/>
      <c r="D370" s="217"/>
      <c r="E370" s="286">
        <v>13</v>
      </c>
      <c r="F370" s="849" t="s">
        <v>523</v>
      </c>
      <c r="G370" s="850"/>
      <c r="H370" s="219">
        <v>2</v>
      </c>
      <c r="I370" s="209">
        <f t="shared" si="10"/>
        <v>0</v>
      </c>
      <c r="J370" s="220">
        <f t="shared" si="11"/>
        <v>0</v>
      </c>
      <c r="K370" s="253">
        <f t="shared" si="12"/>
        <v>0</v>
      </c>
      <c r="L370" s="246" t="s">
        <v>88</v>
      </c>
      <c r="M370" s="223"/>
      <c r="N370" s="184"/>
      <c r="O370" s="837" t="s">
        <v>524</v>
      </c>
      <c r="P370" s="837"/>
      <c r="Q370" s="837"/>
      <c r="R370" s="837"/>
      <c r="S370" s="837"/>
      <c r="T370" s="837"/>
      <c r="U370" s="837"/>
      <c r="V370" s="837"/>
      <c r="W370" s="837"/>
      <c r="X370" s="837"/>
      <c r="Y370" s="837"/>
      <c r="Z370" s="837"/>
      <c r="AA370" s="837"/>
      <c r="AB370" s="837"/>
      <c r="AC370" s="837"/>
      <c r="AD370" s="184"/>
      <c r="AE370" s="184"/>
      <c r="AF370" s="184"/>
      <c r="AG370" s="184"/>
      <c r="AH370" s="184"/>
      <c r="AI370" s="184"/>
      <c r="AJ370" s="184"/>
      <c r="AK370" s="184"/>
      <c r="AL370" s="184"/>
      <c r="AM370" s="184"/>
      <c r="AN370" s="137"/>
      <c r="AO370" s="137"/>
      <c r="AP370" s="137"/>
      <c r="AQ370" s="137"/>
      <c r="AR370" s="137"/>
      <c r="AS370" s="137"/>
      <c r="AT370" s="137"/>
      <c r="AU370" s="137"/>
      <c r="AV370" s="137"/>
      <c r="AW370" s="137"/>
      <c r="AX370" s="184"/>
      <c r="AY370" s="184"/>
      <c r="AZ370" s="184"/>
      <c r="BA370" s="184"/>
      <c r="BB370" s="184"/>
      <c r="BC370" s="184"/>
      <c r="BD370" s="184"/>
      <c r="BE370" s="184"/>
      <c r="BF370" s="184"/>
    </row>
    <row r="371" spans="1:58" s="346" customFormat="1" ht="27" customHeight="1">
      <c r="A371" s="237"/>
      <c r="B371" s="238"/>
      <c r="C371" s="239"/>
      <c r="D371" s="240"/>
      <c r="E371" s="207">
        <v>14</v>
      </c>
      <c r="F371" s="849" t="s">
        <v>525</v>
      </c>
      <c r="G371" s="850"/>
      <c r="H371" s="242">
        <v>3</v>
      </c>
      <c r="I371" s="243">
        <f t="shared" si="10"/>
        <v>0</v>
      </c>
      <c r="J371" s="210">
        <f t="shared" si="11"/>
        <v>0</v>
      </c>
      <c r="K371" s="253">
        <f t="shared" si="12"/>
        <v>0</v>
      </c>
      <c r="L371" s="212" t="s">
        <v>491</v>
      </c>
      <c r="M371" s="213"/>
      <c r="N371" s="184"/>
      <c r="O371" s="800" t="s">
        <v>526</v>
      </c>
      <c r="P371" s="800"/>
      <c r="Q371" s="800"/>
      <c r="R371" s="800"/>
      <c r="S371" s="800"/>
      <c r="T371" s="800"/>
      <c r="U371" s="800"/>
      <c r="V371" s="800"/>
      <c r="W371" s="800"/>
      <c r="X371" s="800"/>
      <c r="Y371" s="800"/>
      <c r="Z371" s="800"/>
      <c r="AA371" s="800"/>
      <c r="AB371" s="800"/>
      <c r="AC371" s="800"/>
      <c r="AD371" s="137"/>
      <c r="AE371" s="137"/>
      <c r="AF371" s="137"/>
      <c r="AG371" s="184"/>
      <c r="AH371" s="184"/>
      <c r="AI371" s="137"/>
      <c r="AJ371" s="137"/>
      <c r="AK371" s="137"/>
      <c r="AL371" s="137"/>
      <c r="AM371" s="137"/>
      <c r="AN371" s="137"/>
      <c r="AO371" s="137"/>
      <c r="AP371" s="137"/>
      <c r="AQ371" s="137"/>
      <c r="AR371" s="137"/>
      <c r="AS371" s="137"/>
      <c r="AT371" s="137"/>
      <c r="AU371" s="137"/>
      <c r="AV371" s="137"/>
      <c r="AW371" s="137"/>
      <c r="AX371" s="137"/>
      <c r="AY371" s="137"/>
      <c r="AZ371" s="137"/>
      <c r="BA371" s="137"/>
      <c r="BB371" s="137"/>
      <c r="BC371" s="137"/>
      <c r="BD371" s="137"/>
      <c r="BE371" s="137"/>
      <c r="BF371" s="137"/>
    </row>
    <row r="372" spans="1:58" s="346" customFormat="1" ht="32.25" customHeight="1" thickBot="1">
      <c r="A372" s="214"/>
      <c r="B372" s="215"/>
      <c r="C372" s="216"/>
      <c r="D372" s="217"/>
      <c r="E372" s="251">
        <v>15</v>
      </c>
      <c r="F372" s="884" t="s">
        <v>527</v>
      </c>
      <c r="G372" s="885"/>
      <c r="H372" s="519">
        <v>4</v>
      </c>
      <c r="I372" s="209">
        <f t="shared" si="10"/>
        <v>0</v>
      </c>
      <c r="J372" s="220">
        <f t="shared" si="11"/>
        <v>0</v>
      </c>
      <c r="K372" s="253">
        <f t="shared" si="12"/>
        <v>0</v>
      </c>
      <c r="L372" s="246" t="s">
        <v>528</v>
      </c>
      <c r="M372" s="158"/>
      <c r="N372" s="137"/>
      <c r="O372" s="800" t="s">
        <v>529</v>
      </c>
      <c r="P372" s="800"/>
      <c r="Q372" s="800"/>
      <c r="R372" s="800"/>
      <c r="S372" s="137"/>
      <c r="T372" s="137"/>
      <c r="U372" s="137"/>
      <c r="V372" s="137"/>
      <c r="W372" s="137"/>
      <c r="X372" s="137"/>
      <c r="Y372" s="137"/>
      <c r="Z372" s="137"/>
      <c r="AA372" s="137"/>
      <c r="AB372" s="137"/>
      <c r="AC372" s="137"/>
      <c r="AD372" s="137"/>
      <c r="AE372" s="137"/>
      <c r="AF372" s="137"/>
      <c r="AG372" s="137"/>
      <c r="AH372" s="137"/>
      <c r="AI372" s="137"/>
      <c r="AJ372" s="137"/>
      <c r="AK372" s="137"/>
      <c r="AL372" s="137"/>
      <c r="AM372" s="137"/>
      <c r="AN372" s="184"/>
      <c r="AO372" s="184"/>
      <c r="AP372" s="184"/>
      <c r="AQ372" s="184"/>
      <c r="AR372" s="184"/>
      <c r="AS372" s="184"/>
      <c r="AT372" s="184"/>
      <c r="AU372" s="184"/>
      <c r="AV372" s="184"/>
      <c r="AW372" s="184"/>
      <c r="AX372" s="137"/>
      <c r="AY372" s="137"/>
      <c r="AZ372" s="137"/>
      <c r="BA372" s="137"/>
      <c r="BB372" s="137"/>
      <c r="BC372" s="137"/>
      <c r="BD372" s="137"/>
      <c r="BE372" s="137"/>
      <c r="BF372" s="137"/>
    </row>
    <row r="373" spans="1:58" s="185" customFormat="1" ht="15.75" thickBot="1">
      <c r="A373" s="193"/>
      <c r="B373" s="194"/>
      <c r="C373" s="194"/>
      <c r="D373" s="551" t="s">
        <v>530</v>
      </c>
      <c r="E373" s="637"/>
      <c r="F373" s="638"/>
      <c r="G373" s="639"/>
      <c r="H373" s="640"/>
      <c r="I373" s="571"/>
      <c r="J373" s="344"/>
      <c r="K373" s="641"/>
      <c r="L373" s="833"/>
      <c r="M373" s="834"/>
      <c r="N373" s="137"/>
      <c r="O373" s="138"/>
      <c r="P373" s="184"/>
      <c r="Q373" s="184"/>
      <c r="R373" s="184"/>
      <c r="S373" s="184"/>
      <c r="T373" s="184"/>
      <c r="U373" s="184"/>
      <c r="V373" s="184"/>
      <c r="W373" s="184"/>
      <c r="X373" s="184"/>
      <c r="Y373" s="184"/>
      <c r="Z373" s="184"/>
      <c r="AA373" s="184"/>
      <c r="AB373" s="184"/>
      <c r="AC373" s="184"/>
      <c r="AD373" s="184"/>
      <c r="AE373" s="184"/>
      <c r="AF373" s="184"/>
      <c r="AG373" s="137"/>
      <c r="AH373" s="137"/>
      <c r="AI373" s="184"/>
      <c r="AJ373" s="184"/>
      <c r="AK373" s="184"/>
      <c r="AL373" s="184"/>
      <c r="AM373" s="184"/>
      <c r="AN373" s="184"/>
      <c r="AO373" s="184"/>
      <c r="AP373" s="184"/>
      <c r="AQ373" s="184"/>
      <c r="AR373" s="184"/>
      <c r="AS373" s="184"/>
      <c r="AT373" s="184"/>
      <c r="AU373" s="184"/>
      <c r="AV373" s="184"/>
      <c r="AW373" s="184"/>
      <c r="AX373" s="184"/>
      <c r="AY373" s="184"/>
      <c r="AZ373" s="184"/>
      <c r="BA373" s="184"/>
      <c r="BB373" s="184"/>
      <c r="BC373" s="184"/>
      <c r="BD373" s="184"/>
      <c r="BE373" s="184"/>
      <c r="BF373" s="184"/>
    </row>
    <row r="374" spans="1:58" s="185" customFormat="1" ht="21.75" customHeight="1">
      <c r="A374" s="287"/>
      <c r="B374" s="288"/>
      <c r="C374" s="288"/>
      <c r="D374" s="289"/>
      <c r="E374" s="642">
        <v>16</v>
      </c>
      <c r="F374" s="860" t="s">
        <v>531</v>
      </c>
      <c r="G374" s="861"/>
      <c r="H374" s="643"/>
      <c r="I374" s="272"/>
      <c r="J374" s="273"/>
      <c r="K374" s="440"/>
      <c r="L374" s="779" t="s">
        <v>311</v>
      </c>
      <c r="M374" s="644"/>
      <c r="N374" s="184"/>
      <c r="O374" s="837" t="s">
        <v>532</v>
      </c>
      <c r="P374" s="837"/>
      <c r="Q374" s="184"/>
      <c r="R374" s="184"/>
      <c r="S374" s="184"/>
      <c r="T374" s="184"/>
      <c r="U374" s="184"/>
      <c r="V374" s="184"/>
      <c r="W374" s="184"/>
      <c r="X374" s="184"/>
      <c r="Y374" s="184"/>
      <c r="Z374" s="184"/>
      <c r="AA374" s="184"/>
      <c r="AB374" s="184"/>
      <c r="AC374" s="184"/>
      <c r="AD374" s="184"/>
      <c r="AE374" s="184"/>
      <c r="AF374" s="184"/>
      <c r="AG374" s="184"/>
      <c r="AH374" s="184"/>
      <c r="AI374" s="184"/>
      <c r="AJ374" s="184"/>
      <c r="AK374" s="184"/>
      <c r="AL374" s="184"/>
      <c r="AM374" s="184"/>
      <c r="AN374" s="184"/>
      <c r="AO374" s="184"/>
      <c r="AP374" s="184"/>
      <c r="AQ374" s="184"/>
      <c r="AR374" s="184"/>
      <c r="AS374" s="184"/>
      <c r="AT374" s="184"/>
      <c r="AU374" s="184"/>
      <c r="AV374" s="184"/>
      <c r="AW374" s="184"/>
      <c r="AX374" s="184"/>
      <c r="AY374" s="184"/>
      <c r="AZ374" s="184"/>
      <c r="BA374" s="184"/>
      <c r="BB374" s="184"/>
      <c r="BC374" s="184"/>
      <c r="BD374" s="184"/>
      <c r="BE374" s="184"/>
      <c r="BF374" s="184"/>
    </row>
    <row r="375" spans="1:58" s="185" customFormat="1" ht="15">
      <c r="A375" s="311"/>
      <c r="B375" s="312"/>
      <c r="C375" s="313"/>
      <c r="D375" s="314"/>
      <c r="E375" s="295" t="s">
        <v>155</v>
      </c>
      <c r="F375" s="798" t="s">
        <v>533</v>
      </c>
      <c r="G375" s="799"/>
      <c r="H375" s="645">
        <v>1</v>
      </c>
      <c r="I375" s="297">
        <f>IF(AND(OR(A375="x", A375="p"),NOT(B375="n")),H375,0)</f>
        <v>0</v>
      </c>
      <c r="J375" s="632">
        <f>IF(OR(D375="m", C375="y"),H375,0)</f>
        <v>0</v>
      </c>
      <c r="K375" s="646">
        <f t="shared" ref="K375:K385" si="13">IF(AND(J375&gt;0,C375="y"),H375,0)</f>
        <v>0</v>
      </c>
      <c r="L375" s="881"/>
      <c r="M375" s="647"/>
      <c r="N375" s="184"/>
      <c r="O375" s="837" t="s">
        <v>534</v>
      </c>
      <c r="P375" s="837"/>
      <c r="Q375" s="184"/>
      <c r="R375" s="184"/>
      <c r="S375" s="184"/>
      <c r="T375" s="184"/>
      <c r="U375" s="184"/>
      <c r="V375" s="184"/>
      <c r="W375" s="184"/>
      <c r="X375" s="184"/>
      <c r="Y375" s="184"/>
      <c r="Z375" s="184"/>
      <c r="AA375" s="184"/>
      <c r="AB375" s="184"/>
      <c r="AC375" s="184"/>
      <c r="AD375" s="184"/>
      <c r="AE375" s="184"/>
      <c r="AF375" s="184"/>
      <c r="AG375" s="184"/>
      <c r="AH375" s="184"/>
      <c r="AI375" s="184"/>
      <c r="AJ375" s="184"/>
      <c r="AK375" s="184"/>
      <c r="AL375" s="184"/>
      <c r="AM375" s="184"/>
      <c r="AN375" s="184"/>
      <c r="AO375" s="184"/>
      <c r="AP375" s="184"/>
      <c r="AQ375" s="184"/>
      <c r="AR375" s="184"/>
      <c r="AS375" s="184"/>
      <c r="AT375" s="184"/>
      <c r="AU375" s="184"/>
      <c r="AV375" s="184"/>
      <c r="AW375" s="184"/>
      <c r="AX375" s="184"/>
      <c r="AY375" s="184"/>
      <c r="AZ375" s="184"/>
      <c r="BA375" s="184"/>
      <c r="BB375" s="184"/>
      <c r="BC375" s="184"/>
      <c r="BD375" s="184"/>
      <c r="BE375" s="184"/>
      <c r="BF375" s="184"/>
    </row>
    <row r="376" spans="1:58" s="185" customFormat="1" ht="15">
      <c r="A376" s="311"/>
      <c r="B376" s="312"/>
      <c r="C376" s="313"/>
      <c r="D376" s="314"/>
      <c r="E376" s="295" t="s">
        <v>157</v>
      </c>
      <c r="F376" s="798" t="s">
        <v>535</v>
      </c>
      <c r="G376" s="799"/>
      <c r="H376" s="648">
        <v>1</v>
      </c>
      <c r="I376" s="300">
        <f>IF(AND(OR(A376="x", A376="p"),NOT(B376="n")),H376,0)</f>
        <v>0</v>
      </c>
      <c r="J376" s="633">
        <f>IF(OR(D376="m", C376="y"),H376,0)</f>
        <v>0</v>
      </c>
      <c r="K376" s="646">
        <f t="shared" si="13"/>
        <v>0</v>
      </c>
      <c r="L376" s="881"/>
      <c r="M376" s="649"/>
      <c r="N376" s="184"/>
      <c r="O376" s="837" t="s">
        <v>536</v>
      </c>
      <c r="P376" s="837"/>
      <c r="Q376" s="184"/>
      <c r="R376" s="184"/>
      <c r="S376" s="184"/>
      <c r="T376" s="184"/>
      <c r="U376" s="184"/>
      <c r="V376" s="184"/>
      <c r="W376" s="184"/>
      <c r="X376" s="184"/>
      <c r="Y376" s="184"/>
      <c r="Z376" s="184"/>
      <c r="AA376" s="184"/>
      <c r="AB376" s="184"/>
      <c r="AC376" s="184"/>
      <c r="AD376" s="184"/>
      <c r="AE376" s="184"/>
      <c r="AF376" s="184"/>
      <c r="AG376" s="184"/>
      <c r="AH376" s="184"/>
      <c r="AI376" s="184"/>
      <c r="AJ376" s="184"/>
      <c r="AK376" s="184"/>
      <c r="AL376" s="184"/>
      <c r="AM376" s="184"/>
      <c r="AN376" s="184"/>
      <c r="AO376" s="184"/>
      <c r="AP376" s="184"/>
      <c r="AQ376" s="184"/>
      <c r="AR376" s="184"/>
      <c r="AS376" s="184"/>
      <c r="AT376" s="184"/>
      <c r="AU376" s="184"/>
      <c r="AV376" s="184"/>
      <c r="AW376" s="184"/>
      <c r="AX376" s="184"/>
      <c r="AY376" s="184"/>
      <c r="AZ376" s="184"/>
      <c r="BA376" s="184"/>
      <c r="BB376" s="184"/>
      <c r="BC376" s="184"/>
      <c r="BD376" s="184"/>
      <c r="BE376" s="184"/>
      <c r="BF376" s="184"/>
    </row>
    <row r="377" spans="1:58" s="185" customFormat="1" ht="15">
      <c r="A377" s="203"/>
      <c r="B377" s="204"/>
      <c r="C377" s="205"/>
      <c r="D377" s="206"/>
      <c r="E377" s="295" t="s">
        <v>160</v>
      </c>
      <c r="F377" s="798" t="s">
        <v>537</v>
      </c>
      <c r="G377" s="799"/>
      <c r="H377" s="648">
        <v>1</v>
      </c>
      <c r="I377" s="300">
        <f>IF(AND(OR(A377="x", A377="p"),NOT(B377="n")),H377,0)</f>
        <v>0</v>
      </c>
      <c r="J377" s="633">
        <f>IF(OR(D377="m", C377="y"),H377,0)</f>
        <v>0</v>
      </c>
      <c r="K377" s="646">
        <f t="shared" si="13"/>
        <v>0</v>
      </c>
      <c r="L377" s="881"/>
      <c r="M377" s="647"/>
      <c r="N377" s="184"/>
      <c r="O377" s="837" t="s">
        <v>538</v>
      </c>
      <c r="P377" s="837"/>
      <c r="Q377" s="837"/>
      <c r="R377" s="837"/>
      <c r="S377" s="184"/>
      <c r="T377" s="184"/>
      <c r="U377" s="184"/>
      <c r="V377" s="184"/>
      <c r="W377" s="184"/>
      <c r="X377" s="184"/>
      <c r="Y377" s="184"/>
      <c r="Z377" s="184"/>
      <c r="AA377" s="184"/>
      <c r="AB377" s="184"/>
      <c r="AC377" s="184"/>
      <c r="AD377" s="184"/>
      <c r="AE377" s="184"/>
      <c r="AF377" s="184"/>
      <c r="AG377" s="184"/>
      <c r="AH377" s="184"/>
      <c r="AI377" s="184"/>
      <c r="AJ377" s="184"/>
      <c r="AK377" s="184"/>
      <c r="AL377" s="184"/>
      <c r="AM377" s="184"/>
      <c r="AN377" s="184"/>
      <c r="AO377" s="184"/>
      <c r="AP377" s="184"/>
      <c r="AQ377" s="184"/>
      <c r="AR377" s="184"/>
      <c r="AS377" s="184"/>
      <c r="AT377" s="184"/>
      <c r="AU377" s="184"/>
      <c r="AV377" s="184"/>
      <c r="AW377" s="184"/>
      <c r="AX377" s="184"/>
      <c r="AY377" s="184"/>
      <c r="AZ377" s="184"/>
      <c r="BA377" s="184"/>
      <c r="BB377" s="184"/>
      <c r="BC377" s="184"/>
      <c r="BD377" s="184"/>
      <c r="BE377" s="184"/>
      <c r="BF377" s="184"/>
    </row>
    <row r="378" spans="1:58" s="185" customFormat="1" ht="15">
      <c r="A378" s="237"/>
      <c r="B378" s="238"/>
      <c r="C378" s="239"/>
      <c r="D378" s="240"/>
      <c r="E378" s="462" t="s">
        <v>169</v>
      </c>
      <c r="F378" s="882" t="s">
        <v>539</v>
      </c>
      <c r="G378" s="883"/>
      <c r="H378" s="650">
        <v>1</v>
      </c>
      <c r="I378" s="308">
        <f>IF(AND(OR(A378="x", A378="p"),NOT(B378="n")),H378,0)</f>
        <v>0</v>
      </c>
      <c r="J378" s="608">
        <f>IF(OR(D378="m", C378="y"),H378,0)</f>
        <v>0</v>
      </c>
      <c r="K378" s="651">
        <f t="shared" si="13"/>
        <v>0</v>
      </c>
      <c r="L378" s="838"/>
      <c r="M378" s="652"/>
      <c r="N378" s="184"/>
      <c r="O378" s="770"/>
      <c r="P378" s="184"/>
      <c r="Q378" s="184"/>
      <c r="R378" s="184"/>
      <c r="S378" s="184"/>
      <c r="T378" s="184"/>
      <c r="U378" s="184"/>
      <c r="V378" s="184"/>
      <c r="W378" s="184"/>
      <c r="X378" s="184"/>
      <c r="Y378" s="184"/>
      <c r="Z378" s="184"/>
      <c r="AA378" s="184"/>
      <c r="AB378" s="184"/>
      <c r="AC378" s="184"/>
      <c r="AD378" s="184"/>
      <c r="AE378" s="184"/>
      <c r="AF378" s="184"/>
      <c r="AG378" s="184"/>
      <c r="AH378" s="184"/>
      <c r="AI378" s="184"/>
      <c r="AJ378" s="184"/>
      <c r="AK378" s="184"/>
      <c r="AL378" s="184"/>
      <c r="AM378" s="184"/>
      <c r="AN378" s="184"/>
      <c r="AO378" s="184"/>
      <c r="AP378" s="184"/>
      <c r="AQ378" s="184"/>
      <c r="AR378" s="184"/>
      <c r="AS378" s="184"/>
      <c r="AT378" s="184"/>
      <c r="AU378" s="184"/>
      <c r="AV378" s="184"/>
      <c r="AW378" s="184"/>
      <c r="AX378" s="184"/>
      <c r="AY378" s="184"/>
      <c r="AZ378" s="184"/>
      <c r="BA378" s="184"/>
      <c r="BB378" s="184"/>
      <c r="BC378" s="184"/>
      <c r="BD378" s="184"/>
      <c r="BE378" s="184"/>
      <c r="BF378" s="184"/>
    </row>
    <row r="379" spans="1:58" s="185" customFormat="1" ht="33" customHeight="1">
      <c r="A379" s="287"/>
      <c r="B379" s="288"/>
      <c r="C379" s="288"/>
      <c r="D379" s="289"/>
      <c r="E379" s="290">
        <v>17</v>
      </c>
      <c r="F379" s="879" t="s">
        <v>540</v>
      </c>
      <c r="G379" s="880"/>
      <c r="H379" s="643"/>
      <c r="I379" s="243"/>
      <c r="J379" s="210"/>
      <c r="K379" s="653"/>
      <c r="L379" s="779" t="s">
        <v>311</v>
      </c>
      <c r="M379" s="654"/>
      <c r="N379" s="184"/>
      <c r="O379" s="184"/>
      <c r="P379" s="184"/>
      <c r="Q379" s="184"/>
      <c r="R379" s="184"/>
      <c r="S379" s="184"/>
      <c r="T379" s="184"/>
      <c r="U379" s="184"/>
      <c r="V379" s="184"/>
      <c r="W379" s="184"/>
      <c r="X379" s="184"/>
      <c r="Y379" s="184"/>
      <c r="Z379" s="184"/>
      <c r="AA379" s="184"/>
      <c r="AB379" s="184"/>
      <c r="AC379" s="184"/>
      <c r="AD379" s="184"/>
      <c r="AE379" s="184"/>
      <c r="AF379" s="184"/>
      <c r="AG379" s="184"/>
      <c r="AH379" s="184"/>
      <c r="AI379" s="184"/>
      <c r="AJ379" s="184"/>
      <c r="AK379" s="184"/>
      <c r="AL379" s="184"/>
      <c r="AM379" s="184"/>
      <c r="AN379" s="184"/>
      <c r="AO379" s="184"/>
      <c r="AP379" s="184"/>
      <c r="AQ379" s="184"/>
      <c r="AR379" s="184"/>
      <c r="AS379" s="184"/>
      <c r="AT379" s="184"/>
      <c r="AU379" s="184"/>
      <c r="AV379" s="184"/>
      <c r="AW379" s="184"/>
      <c r="AX379" s="184"/>
      <c r="AY379" s="184"/>
      <c r="AZ379" s="184"/>
      <c r="BA379" s="184"/>
      <c r="BB379" s="184"/>
      <c r="BC379" s="184"/>
      <c r="BD379" s="184"/>
      <c r="BE379" s="184"/>
      <c r="BF379" s="184"/>
    </row>
    <row r="380" spans="1:58" s="185" customFormat="1" ht="15">
      <c r="A380" s="311"/>
      <c r="B380" s="312"/>
      <c r="C380" s="313"/>
      <c r="D380" s="314"/>
      <c r="E380" s="295" t="s">
        <v>155</v>
      </c>
      <c r="F380" s="798" t="s">
        <v>533</v>
      </c>
      <c r="G380" s="799"/>
      <c r="H380" s="645">
        <v>1</v>
      </c>
      <c r="I380" s="297">
        <f>IF(AND(OR(A380="x", A380="p"),NOT(B380="n")),H380,0)</f>
        <v>0</v>
      </c>
      <c r="J380" s="632">
        <f>IF(OR(D380="m", C380="y"),H380,0)</f>
        <v>0</v>
      </c>
      <c r="K380" s="646">
        <f>IF(AND(J380&gt;0,C380="y"),H380,0)</f>
        <v>0</v>
      </c>
      <c r="L380" s="881"/>
      <c r="M380" s="647"/>
      <c r="N380" s="184"/>
      <c r="O380" s="837" t="s">
        <v>541</v>
      </c>
      <c r="P380" s="837"/>
      <c r="Q380" s="837"/>
      <c r="R380" s="184"/>
      <c r="S380" s="184"/>
      <c r="T380" s="184"/>
      <c r="U380" s="184"/>
      <c r="V380" s="184"/>
      <c r="W380" s="184"/>
      <c r="X380" s="184"/>
      <c r="Y380" s="184"/>
      <c r="Z380" s="184"/>
      <c r="AA380" s="184"/>
      <c r="AB380" s="184"/>
      <c r="AC380" s="184"/>
      <c r="AD380" s="184"/>
      <c r="AE380" s="184"/>
      <c r="AF380" s="184"/>
      <c r="AG380" s="184"/>
      <c r="AH380" s="184"/>
      <c r="AI380" s="184"/>
      <c r="AJ380" s="184"/>
      <c r="AK380" s="184"/>
      <c r="AL380" s="184"/>
      <c r="AM380" s="184"/>
      <c r="AN380" s="184"/>
      <c r="AO380" s="184"/>
      <c r="AP380" s="184"/>
      <c r="AQ380" s="184"/>
      <c r="AR380" s="184"/>
      <c r="AS380" s="184"/>
      <c r="AT380" s="184"/>
      <c r="AU380" s="184"/>
      <c r="AV380" s="184"/>
      <c r="AW380" s="184"/>
      <c r="AX380" s="184"/>
      <c r="AY380" s="184"/>
      <c r="AZ380" s="184"/>
      <c r="BA380" s="184"/>
      <c r="BB380" s="184"/>
      <c r="BC380" s="184"/>
      <c r="BD380" s="184"/>
      <c r="BE380" s="184"/>
      <c r="BF380" s="184"/>
    </row>
    <row r="381" spans="1:58" s="185" customFormat="1" ht="15">
      <c r="A381" s="311"/>
      <c r="B381" s="312"/>
      <c r="C381" s="313"/>
      <c r="D381" s="314"/>
      <c r="E381" s="295" t="s">
        <v>157</v>
      </c>
      <c r="F381" s="798" t="s">
        <v>535</v>
      </c>
      <c r="G381" s="799"/>
      <c r="H381" s="648">
        <v>1</v>
      </c>
      <c r="I381" s="300">
        <f>IF(AND(OR(A381="x", A381="p"),NOT(B381="n")),H381,0)</f>
        <v>0</v>
      </c>
      <c r="J381" s="633">
        <f>IF(OR(D381="m", C381="y"),H381,0)</f>
        <v>0</v>
      </c>
      <c r="K381" s="646">
        <f>IF(AND(J381&gt;0,C381="y"),H381,0)</f>
        <v>0</v>
      </c>
      <c r="L381" s="881"/>
      <c r="M381" s="649"/>
      <c r="N381" s="184"/>
      <c r="O381" s="837" t="s">
        <v>536</v>
      </c>
      <c r="P381" s="837"/>
      <c r="Q381" s="184"/>
      <c r="R381" s="184"/>
      <c r="S381" s="184"/>
      <c r="T381" s="184"/>
      <c r="U381" s="184"/>
      <c r="V381" s="184"/>
      <c r="W381" s="184"/>
      <c r="X381" s="184"/>
      <c r="Y381" s="184"/>
      <c r="Z381" s="184"/>
      <c r="AA381" s="184"/>
      <c r="AB381" s="184"/>
      <c r="AC381" s="184"/>
      <c r="AD381" s="184"/>
      <c r="AE381" s="184"/>
      <c r="AF381" s="184"/>
      <c r="AG381" s="184"/>
      <c r="AH381" s="184"/>
      <c r="AI381" s="184"/>
      <c r="AJ381" s="184"/>
      <c r="AK381" s="184"/>
      <c r="AL381" s="184"/>
      <c r="AM381" s="184"/>
      <c r="AN381" s="184"/>
      <c r="AO381" s="184"/>
      <c r="AP381" s="184"/>
      <c r="AQ381" s="184"/>
      <c r="AR381" s="184"/>
      <c r="AS381" s="184"/>
      <c r="AT381" s="184"/>
      <c r="AU381" s="184"/>
      <c r="AV381" s="184"/>
      <c r="AW381" s="184"/>
      <c r="AX381" s="184"/>
      <c r="AY381" s="184"/>
      <c r="AZ381" s="184"/>
      <c r="BA381" s="184"/>
      <c r="BB381" s="184"/>
      <c r="BC381" s="184"/>
      <c r="BD381" s="184"/>
      <c r="BE381" s="184"/>
      <c r="BF381" s="184"/>
    </row>
    <row r="382" spans="1:58" s="185" customFormat="1" ht="15">
      <c r="A382" s="203"/>
      <c r="B382" s="204"/>
      <c r="C382" s="205"/>
      <c r="D382" s="206"/>
      <c r="E382" s="295" t="s">
        <v>160</v>
      </c>
      <c r="F382" s="798" t="s">
        <v>537</v>
      </c>
      <c r="G382" s="799"/>
      <c r="H382" s="648">
        <v>1</v>
      </c>
      <c r="I382" s="300">
        <f>IF(AND(OR(A382="x", A382="p"),NOT(B382="n")),H382,0)</f>
        <v>0</v>
      </c>
      <c r="J382" s="633">
        <f>IF(OR(D382="m", C382="y"),H382,0)</f>
        <v>0</v>
      </c>
      <c r="K382" s="646">
        <f>IF(AND(J382&gt;0,C382="y"),H382,0)</f>
        <v>0</v>
      </c>
      <c r="L382" s="881"/>
      <c r="M382" s="647"/>
      <c r="N382" s="184"/>
      <c r="O382" s="837" t="s">
        <v>538</v>
      </c>
      <c r="P382" s="837"/>
      <c r="Q382" s="837"/>
      <c r="R382" s="837"/>
      <c r="S382" s="184"/>
      <c r="T382" s="184"/>
      <c r="U382" s="184"/>
      <c r="V382" s="184"/>
      <c r="W382" s="184"/>
      <c r="X382" s="184"/>
      <c r="Y382" s="184"/>
      <c r="Z382" s="184"/>
      <c r="AA382" s="184"/>
      <c r="AB382" s="184"/>
      <c r="AC382" s="184"/>
      <c r="AD382" s="184"/>
      <c r="AE382" s="184"/>
      <c r="AF382" s="184"/>
      <c r="AG382" s="184"/>
      <c r="AH382" s="184"/>
      <c r="AI382" s="184"/>
      <c r="AJ382" s="184"/>
      <c r="AK382" s="184"/>
      <c r="AL382" s="184"/>
      <c r="AM382" s="184"/>
      <c r="AN382" s="184"/>
      <c r="AO382" s="184"/>
      <c r="AP382" s="184"/>
      <c r="AQ382" s="184"/>
      <c r="AR382" s="184"/>
      <c r="AS382" s="184"/>
      <c r="AT382" s="184"/>
      <c r="AU382" s="184"/>
      <c r="AV382" s="184"/>
      <c r="AW382" s="184"/>
      <c r="AX382" s="184"/>
      <c r="AY382" s="184"/>
      <c r="AZ382" s="184"/>
      <c r="BA382" s="184"/>
      <c r="BB382" s="184"/>
      <c r="BC382" s="184"/>
      <c r="BD382" s="184"/>
      <c r="BE382" s="184"/>
      <c r="BF382" s="184"/>
    </row>
    <row r="383" spans="1:58" s="185" customFormat="1" ht="15">
      <c r="A383" s="237"/>
      <c r="B383" s="238"/>
      <c r="C383" s="239"/>
      <c r="D383" s="240"/>
      <c r="E383" s="462" t="s">
        <v>169</v>
      </c>
      <c r="F383" s="882" t="s">
        <v>539</v>
      </c>
      <c r="G383" s="883"/>
      <c r="H383" s="371">
        <v>1</v>
      </c>
      <c r="I383" s="308">
        <f>IF(AND(OR(A383="x", A383="p"),NOT(B383="n")),H383,0)</f>
        <v>0</v>
      </c>
      <c r="J383" s="231">
        <f>IF(OR(D383="m", C383="y"),H383,0)</f>
        <v>0</v>
      </c>
      <c r="K383" s="653">
        <f>IF(AND(J383&gt;0,C383="y"),H383,0)</f>
        <v>0</v>
      </c>
      <c r="L383" s="838"/>
      <c r="M383" s="652"/>
      <c r="N383" s="184"/>
      <c r="O383" s="770"/>
      <c r="P383" s="184"/>
      <c r="Q383" s="184"/>
      <c r="R383" s="184"/>
      <c r="S383" s="184"/>
      <c r="T383" s="184"/>
      <c r="U383" s="184"/>
      <c r="V383" s="184"/>
      <c r="W383" s="184"/>
      <c r="X383" s="184"/>
      <c r="Y383" s="184"/>
      <c r="Z383" s="184"/>
      <c r="AA383" s="184"/>
      <c r="AB383" s="184"/>
      <c r="AC383" s="184"/>
      <c r="AD383" s="184"/>
      <c r="AE383" s="184"/>
      <c r="AF383" s="184"/>
      <c r="AG383" s="184"/>
      <c r="AH383" s="184"/>
      <c r="AI383" s="184"/>
      <c r="AJ383" s="184"/>
      <c r="AK383" s="184"/>
      <c r="AL383" s="184"/>
      <c r="AM383" s="184"/>
      <c r="AN383" s="184"/>
      <c r="AO383" s="184"/>
      <c r="AP383" s="184"/>
      <c r="AQ383" s="184"/>
      <c r="AR383" s="184"/>
      <c r="AS383" s="184"/>
      <c r="AT383" s="184"/>
      <c r="AU383" s="184"/>
      <c r="AV383" s="184"/>
      <c r="AW383" s="184"/>
      <c r="AX383" s="184"/>
      <c r="AY383" s="184"/>
      <c r="AZ383" s="184"/>
      <c r="BA383" s="184"/>
      <c r="BB383" s="184"/>
      <c r="BC383" s="184"/>
      <c r="BD383" s="184"/>
      <c r="BE383" s="184"/>
      <c r="BF383" s="184"/>
    </row>
    <row r="384" spans="1:58" s="185" customFormat="1" ht="24" customHeight="1">
      <c r="A384" s="214"/>
      <c r="B384" s="215"/>
      <c r="C384" s="216"/>
      <c r="D384" s="217"/>
      <c r="E384" s="655">
        <v>18</v>
      </c>
      <c r="F384" s="851" t="s">
        <v>542</v>
      </c>
      <c r="G384" s="852"/>
      <c r="H384" s="219">
        <v>1</v>
      </c>
      <c r="I384" s="297">
        <f>IF(AND(OR(A384="x", A384="p"),NOT(B384="n")),H384,0)</f>
        <v>0</v>
      </c>
      <c r="J384" s="633">
        <f>IF(OR(D384="m", C384="y"),H384,0)</f>
        <v>0</v>
      </c>
      <c r="K384" s="656">
        <f>IF(AND(J384&gt;0,C384="y"),H384,0)</f>
        <v>0</v>
      </c>
      <c r="L384" s="757" t="s">
        <v>311</v>
      </c>
      <c r="M384" s="223"/>
      <c r="N384" s="184"/>
      <c r="O384" s="184"/>
      <c r="P384" s="184"/>
      <c r="Q384" s="184"/>
      <c r="R384" s="184"/>
      <c r="S384" s="184"/>
      <c r="T384" s="184"/>
      <c r="U384" s="184"/>
      <c r="V384" s="184"/>
      <c r="W384" s="184"/>
      <c r="X384" s="184"/>
      <c r="Y384" s="184"/>
      <c r="Z384" s="184"/>
      <c r="AA384" s="184"/>
      <c r="AB384" s="184"/>
      <c r="AC384" s="184"/>
      <c r="AD384" s="184"/>
      <c r="AE384" s="184"/>
      <c r="AF384" s="184"/>
      <c r="AG384" s="184"/>
      <c r="AH384" s="184"/>
      <c r="AI384" s="184"/>
      <c r="AJ384" s="184"/>
      <c r="AK384" s="184"/>
      <c r="AL384" s="184"/>
      <c r="AM384" s="184"/>
      <c r="AN384" s="184"/>
      <c r="AO384" s="184"/>
      <c r="AP384" s="184"/>
      <c r="AQ384" s="184"/>
      <c r="AR384" s="184"/>
      <c r="AS384" s="184"/>
      <c r="AT384" s="184"/>
      <c r="AU384" s="184"/>
      <c r="AV384" s="184"/>
      <c r="AW384" s="184"/>
      <c r="AX384" s="184"/>
      <c r="AY384" s="184"/>
      <c r="AZ384" s="184"/>
      <c r="BA384" s="184"/>
      <c r="BB384" s="184"/>
      <c r="BC384" s="184"/>
      <c r="BD384" s="184"/>
      <c r="BE384" s="184"/>
      <c r="BF384" s="184"/>
    </row>
    <row r="385" spans="1:58" s="185" customFormat="1" ht="24" customHeight="1">
      <c r="A385" s="214"/>
      <c r="B385" s="215"/>
      <c r="C385" s="216"/>
      <c r="D385" s="217"/>
      <c r="E385" s="655">
        <v>19</v>
      </c>
      <c r="F385" s="877" t="s">
        <v>543</v>
      </c>
      <c r="G385" s="878"/>
      <c r="H385" s="219">
        <v>2</v>
      </c>
      <c r="I385" s="209">
        <f>IF(AND(OR(A385="x", A385="p"),NOT(B385="n"), H385&gt;=2, H385&lt;=3),H385,0)</f>
        <v>0</v>
      </c>
      <c r="J385" s="220">
        <f>IF(AND(OR(D385="m", C385="y"), H385&gt;=2, H385&lt;=3),H385,0)</f>
        <v>0</v>
      </c>
      <c r="K385" s="656">
        <f t="shared" si="13"/>
        <v>0</v>
      </c>
      <c r="L385" s="757" t="s">
        <v>311</v>
      </c>
      <c r="M385" s="223"/>
      <c r="N385" s="184"/>
      <c r="O385" s="184"/>
      <c r="P385" s="184"/>
      <c r="Q385" s="184"/>
      <c r="R385" s="184"/>
      <c r="S385" s="184"/>
      <c r="T385" s="184"/>
      <c r="U385" s="184"/>
      <c r="V385" s="184"/>
      <c r="W385" s="184"/>
      <c r="X385" s="184"/>
      <c r="Y385" s="184"/>
      <c r="Z385" s="184"/>
      <c r="AA385" s="184"/>
      <c r="AB385" s="184"/>
      <c r="AC385" s="184"/>
      <c r="AD385" s="184"/>
      <c r="AE385" s="184"/>
      <c r="AF385" s="184"/>
      <c r="AG385" s="184"/>
      <c r="AH385" s="184"/>
      <c r="AI385" s="184"/>
      <c r="AJ385" s="184"/>
      <c r="AK385" s="184"/>
      <c r="AL385" s="184"/>
      <c r="AM385" s="184"/>
      <c r="AN385" s="184"/>
      <c r="AO385" s="184"/>
      <c r="AP385" s="184"/>
      <c r="AQ385" s="184"/>
      <c r="AR385" s="184"/>
      <c r="AS385" s="184"/>
      <c r="AT385" s="184"/>
      <c r="AU385" s="184"/>
      <c r="AV385" s="184"/>
      <c r="AW385" s="184"/>
      <c r="AX385" s="184"/>
      <c r="AY385" s="184"/>
      <c r="AZ385" s="184"/>
      <c r="BA385" s="184"/>
      <c r="BB385" s="184"/>
      <c r="BC385" s="184"/>
      <c r="BD385" s="184"/>
      <c r="BE385" s="184"/>
      <c r="BF385" s="184"/>
    </row>
    <row r="386" spans="1:58" s="185" customFormat="1" ht="15">
      <c r="A386" s="347"/>
      <c r="B386" s="348"/>
      <c r="C386" s="348"/>
      <c r="D386" s="349"/>
      <c r="E386" s="657">
        <v>20</v>
      </c>
      <c r="F386" s="805" t="s">
        <v>544</v>
      </c>
      <c r="G386" s="806"/>
      <c r="H386" s="208"/>
      <c r="I386" s="243"/>
      <c r="J386" s="210"/>
      <c r="K386" s="316"/>
      <c r="L386" s="807" t="s">
        <v>699</v>
      </c>
      <c r="M386" s="784"/>
      <c r="N386" s="184"/>
      <c r="O386" s="184"/>
      <c r="P386" s="184"/>
      <c r="Q386" s="184"/>
      <c r="R386" s="184"/>
      <c r="S386" s="184"/>
      <c r="T386" s="184"/>
      <c r="U386" s="184"/>
      <c r="V386" s="184"/>
      <c r="W386" s="184"/>
      <c r="X386" s="184"/>
      <c r="Y386" s="184"/>
      <c r="Z386" s="184"/>
      <c r="AA386" s="184"/>
      <c r="AB386" s="184"/>
      <c r="AC386" s="184"/>
      <c r="AD386" s="184"/>
      <c r="AE386" s="184"/>
      <c r="AF386" s="184"/>
      <c r="AG386" s="184"/>
      <c r="AH386" s="184"/>
      <c r="AI386" s="184"/>
      <c r="AJ386" s="184"/>
      <c r="AK386" s="184"/>
      <c r="AL386" s="184"/>
      <c r="AM386" s="184"/>
      <c r="AN386" s="184"/>
      <c r="AO386" s="184"/>
      <c r="AP386" s="184"/>
      <c r="AQ386" s="184"/>
      <c r="AR386" s="184"/>
      <c r="AS386" s="184"/>
      <c r="AT386" s="184"/>
      <c r="AU386" s="184"/>
      <c r="AV386" s="184"/>
      <c r="AW386" s="184"/>
      <c r="AX386" s="184"/>
      <c r="AY386" s="184"/>
      <c r="AZ386" s="184"/>
      <c r="BA386" s="184"/>
      <c r="BB386" s="184"/>
      <c r="BC386" s="184"/>
      <c r="BD386" s="184"/>
      <c r="BE386" s="184"/>
      <c r="BF386" s="184"/>
    </row>
    <row r="387" spans="1:58" s="185" customFormat="1" ht="15">
      <c r="A387" s="291"/>
      <c r="B387" s="292"/>
      <c r="C387" s="293"/>
      <c r="D387" s="294"/>
      <c r="E387" s="555" t="s">
        <v>155</v>
      </c>
      <c r="F387" s="798" t="s">
        <v>545</v>
      </c>
      <c r="G387" s="799"/>
      <c r="H387" s="208">
        <v>1</v>
      </c>
      <c r="I387" s="243">
        <f>IF(AND(OR(A387="x", A387="p"),NOT(OR(B387="n", A388="x", A388="p", A389="x", A389="p", A390="x", A390="p"))),H387,0)</f>
        <v>0</v>
      </c>
      <c r="J387" s="265">
        <f>IF(AND(OR(D387="m", C387="y"),NOT(OR(D388="m",C388="y",D389="m",C389="y",D390="m",C390="y"))),H387,0)</f>
        <v>0</v>
      </c>
      <c r="K387" s="253">
        <f t="shared" ref="K387:K395" si="14">IF(AND(J387&gt;0,C387="y"),H387,0)</f>
        <v>0</v>
      </c>
      <c r="L387" s="807"/>
      <c r="M387" s="784"/>
      <c r="N387" s="184"/>
      <c r="O387" s="837" t="s">
        <v>532</v>
      </c>
      <c r="P387" s="837"/>
      <c r="Q387" s="184"/>
      <c r="R387" s="184"/>
      <c r="S387" s="184"/>
      <c r="T387" s="184"/>
      <c r="U387" s="184"/>
      <c r="V387" s="184"/>
      <c r="W387" s="184"/>
      <c r="X387" s="184"/>
      <c r="Y387" s="184"/>
      <c r="Z387" s="184"/>
      <c r="AA387" s="184"/>
      <c r="AB387" s="184"/>
      <c r="AC387" s="184"/>
      <c r="AD387" s="184"/>
      <c r="AE387" s="184"/>
      <c r="AF387" s="184"/>
      <c r="AG387" s="184"/>
      <c r="AH387" s="184"/>
      <c r="AI387" s="184"/>
      <c r="AJ387" s="184"/>
      <c r="AK387" s="184"/>
      <c r="AL387" s="184"/>
      <c r="AM387" s="184"/>
      <c r="AN387" s="184"/>
      <c r="AO387" s="184"/>
      <c r="AP387" s="184"/>
      <c r="AQ387" s="184"/>
      <c r="AR387" s="184"/>
      <c r="AS387" s="184"/>
      <c r="AT387" s="184"/>
      <c r="AU387" s="184"/>
      <c r="AV387" s="184"/>
      <c r="AW387" s="184"/>
      <c r="AX387" s="184"/>
      <c r="AY387" s="184"/>
      <c r="AZ387" s="184"/>
      <c r="BA387" s="184"/>
      <c r="BB387" s="184"/>
      <c r="BC387" s="184"/>
      <c r="BD387" s="184"/>
      <c r="BE387" s="184"/>
      <c r="BF387" s="184"/>
    </row>
    <row r="388" spans="1:58" s="185" customFormat="1" ht="25.5" customHeight="1">
      <c r="A388" s="311"/>
      <c r="B388" s="312"/>
      <c r="C388" s="313"/>
      <c r="D388" s="314"/>
      <c r="E388" s="555" t="s">
        <v>157</v>
      </c>
      <c r="F388" s="798" t="s">
        <v>546</v>
      </c>
      <c r="G388" s="799"/>
      <c r="H388" s="299">
        <v>2</v>
      </c>
      <c r="I388" s="300">
        <f>IF(AND(OR(A388="x", A388="p"),NOT(OR(B388="n", A387="x", A387="p", A389="x", A389="p", A390="x", A390="p"))),H388,0)</f>
        <v>0</v>
      </c>
      <c r="J388" s="301">
        <f>IF(AND(OR(D388="m", C388="y"),NOT(OR(D387="m",C387="y",D389="m",C389="y",D390="m",C390="y"))),H388,0)</f>
        <v>0</v>
      </c>
      <c r="K388" s="253">
        <f t="shared" si="14"/>
        <v>0</v>
      </c>
      <c r="L388" s="807"/>
      <c r="M388" s="784"/>
      <c r="N388" s="184"/>
      <c r="O388" s="837" t="s">
        <v>534</v>
      </c>
      <c r="P388" s="837"/>
      <c r="Q388" s="184"/>
      <c r="R388" s="184"/>
      <c r="S388" s="184"/>
      <c r="T388" s="184"/>
      <c r="U388" s="184"/>
      <c r="V388" s="184"/>
      <c r="W388" s="184"/>
      <c r="X388" s="184"/>
      <c r="Y388" s="184"/>
      <c r="Z388" s="184"/>
      <c r="AA388" s="184"/>
      <c r="AB388" s="184"/>
      <c r="AC388" s="184"/>
      <c r="AD388" s="184"/>
      <c r="AE388" s="184"/>
      <c r="AF388" s="184"/>
      <c r="AG388" s="184"/>
      <c r="AH388" s="184"/>
      <c r="AI388" s="184"/>
      <c r="AJ388" s="184"/>
      <c r="AK388" s="184"/>
      <c r="AL388" s="184"/>
      <c r="AM388" s="184"/>
      <c r="AN388" s="184"/>
      <c r="AO388" s="184"/>
      <c r="AP388" s="184"/>
      <c r="AQ388" s="184"/>
      <c r="AR388" s="184"/>
      <c r="AS388" s="184"/>
      <c r="AT388" s="184"/>
      <c r="AU388" s="184"/>
      <c r="AV388" s="184"/>
      <c r="AW388" s="184"/>
      <c r="AX388" s="184"/>
      <c r="AY388" s="184"/>
      <c r="AZ388" s="184"/>
      <c r="BA388" s="184"/>
      <c r="BB388" s="184"/>
      <c r="BC388" s="184"/>
      <c r="BD388" s="184"/>
      <c r="BE388" s="184"/>
      <c r="BF388" s="184"/>
    </row>
    <row r="389" spans="1:58" s="185" customFormat="1" ht="15" customHeight="1">
      <c r="A389" s="311"/>
      <c r="B389" s="312"/>
      <c r="C389" s="313"/>
      <c r="D389" s="314"/>
      <c r="E389" s="555" t="s">
        <v>160</v>
      </c>
      <c r="F389" s="798" t="s">
        <v>547</v>
      </c>
      <c r="G389" s="799"/>
      <c r="H389" s="299">
        <v>3</v>
      </c>
      <c r="I389" s="300">
        <f>IF(AND(OR(A389="x", A389="p"),NOT(OR(B389="n", A388="x", A388="p", A390="x", A390="p", A387="x", A387="p"))),H389,0)</f>
        <v>0</v>
      </c>
      <c r="J389" s="301">
        <f>IF(AND(OR(D389="m", C389="y"),NOT(OR(D388="m",C388="y",D387="m",C387="y",D390="m",C390="y"))),H389,0)</f>
        <v>0</v>
      </c>
      <c r="K389" s="253">
        <f t="shared" si="14"/>
        <v>0</v>
      </c>
      <c r="L389" s="807"/>
      <c r="M389" s="784"/>
      <c r="N389" s="184"/>
      <c r="O389" s="837" t="s">
        <v>541</v>
      </c>
      <c r="P389" s="837"/>
      <c r="Q389" s="837"/>
      <c r="R389" s="184"/>
      <c r="S389" s="184"/>
      <c r="T389" s="184"/>
      <c r="U389" s="184"/>
      <c r="V389" s="184"/>
      <c r="W389" s="184"/>
      <c r="X389" s="184"/>
      <c r="Y389" s="184"/>
      <c r="Z389" s="184"/>
      <c r="AA389" s="184"/>
      <c r="AB389" s="184"/>
      <c r="AC389" s="184"/>
      <c r="AD389" s="184"/>
      <c r="AE389" s="184"/>
      <c r="AF389" s="184"/>
      <c r="AG389" s="184"/>
      <c r="AH389" s="184"/>
      <c r="AI389" s="184"/>
      <c r="AJ389" s="184"/>
      <c r="AK389" s="184"/>
      <c r="AL389" s="184"/>
      <c r="AM389" s="184"/>
      <c r="AN389" s="184"/>
      <c r="AO389" s="184"/>
      <c r="AP389" s="184"/>
      <c r="AQ389" s="184"/>
      <c r="AR389" s="184"/>
      <c r="AS389" s="184"/>
      <c r="AT389" s="184"/>
      <c r="AU389" s="184"/>
      <c r="AV389" s="184"/>
      <c r="AW389" s="184"/>
      <c r="AX389" s="184"/>
      <c r="AY389" s="184"/>
      <c r="AZ389" s="184"/>
      <c r="BA389" s="184"/>
      <c r="BB389" s="184"/>
      <c r="BC389" s="184"/>
      <c r="BD389" s="184"/>
      <c r="BE389" s="184"/>
      <c r="BF389" s="184"/>
    </row>
    <row r="390" spans="1:58" s="185" customFormat="1" ht="15">
      <c r="A390" s="237"/>
      <c r="B390" s="238"/>
      <c r="C390" s="239"/>
      <c r="D390" s="240"/>
      <c r="E390" s="375" t="s">
        <v>169</v>
      </c>
      <c r="F390" s="875" t="s">
        <v>548</v>
      </c>
      <c r="G390" s="876"/>
      <c r="H390" s="242">
        <v>4</v>
      </c>
      <c r="I390" s="243">
        <f>IF(AND(OR(A390="x", A390="p"),NOT(OR(B390="n", A389="x", A389="p", A387="x", A387="p", A388="x", A388="p"))),H390,0)</f>
        <v>0</v>
      </c>
      <c r="J390" s="265">
        <f>IF(AND(OR(D390="m", C390="y"),NOT(OR(D387="m",C387="y",D388="m",C388="y",D389="m",C389="y"))),H390,0)</f>
        <v>0</v>
      </c>
      <c r="K390" s="211">
        <f t="shared" si="14"/>
        <v>0</v>
      </c>
      <c r="L390" s="807"/>
      <c r="M390" s="784"/>
      <c r="N390" s="184"/>
      <c r="O390" s="202"/>
      <c r="P390" s="184"/>
      <c r="Q390" s="184"/>
      <c r="R390" s="184"/>
      <c r="S390" s="184"/>
      <c r="T390" s="184"/>
      <c r="U390" s="184"/>
      <c r="V390" s="184"/>
      <c r="W390" s="184"/>
      <c r="X390" s="184"/>
      <c r="Y390" s="184"/>
      <c r="Z390" s="184"/>
      <c r="AA390" s="184"/>
      <c r="AB390" s="184"/>
      <c r="AC390" s="184"/>
      <c r="AD390" s="184"/>
      <c r="AE390" s="184"/>
      <c r="AF390" s="184"/>
      <c r="AG390" s="184"/>
      <c r="AH390" s="184"/>
      <c r="AI390" s="184"/>
      <c r="AJ390" s="184"/>
      <c r="AK390" s="184"/>
      <c r="AL390" s="184"/>
      <c r="AM390" s="184"/>
      <c r="AN390" s="184"/>
      <c r="AO390" s="184"/>
      <c r="AP390" s="184"/>
      <c r="AQ390" s="184"/>
      <c r="AR390" s="184"/>
      <c r="AS390" s="184"/>
      <c r="AT390" s="184"/>
      <c r="AU390" s="184"/>
      <c r="AV390" s="184"/>
      <c r="AW390" s="184"/>
      <c r="AX390" s="184"/>
      <c r="AY390" s="184"/>
      <c r="AZ390" s="184"/>
      <c r="BA390" s="184"/>
      <c r="BB390" s="184"/>
      <c r="BC390" s="184"/>
      <c r="BD390" s="184"/>
      <c r="BE390" s="184"/>
      <c r="BF390" s="184"/>
    </row>
    <row r="391" spans="1:58" s="185" customFormat="1" ht="39.75" customHeight="1">
      <c r="A391" s="353"/>
      <c r="B391" s="354"/>
      <c r="C391" s="355"/>
      <c r="D391" s="356"/>
      <c r="E391" s="658">
        <v>21</v>
      </c>
      <c r="F391" s="805" t="s">
        <v>549</v>
      </c>
      <c r="G391" s="806"/>
      <c r="H391" s="271">
        <v>2</v>
      </c>
      <c r="I391" s="209">
        <f>IF(AND(OR(A391="x", A391="p"),NOT(B391="n")),H391,0)</f>
        <v>0</v>
      </c>
      <c r="J391" s="220">
        <f>IF(OR(D391="m", C391="y"),H391,0)</f>
        <v>0</v>
      </c>
      <c r="K391" s="221">
        <f t="shared" si="14"/>
        <v>0</v>
      </c>
      <c r="L391" s="246" t="s">
        <v>311</v>
      </c>
      <c r="M391" s="275"/>
      <c r="N391" s="184"/>
      <c r="O391" s="770"/>
      <c r="P391" s="184"/>
      <c r="Q391" s="184"/>
      <c r="R391" s="184"/>
      <c r="S391" s="184"/>
      <c r="T391" s="184"/>
      <c r="U391" s="184"/>
      <c r="V391" s="184"/>
      <c r="W391" s="184"/>
      <c r="X391" s="184"/>
      <c r="Y391" s="184"/>
      <c r="Z391" s="184"/>
      <c r="AA391" s="184"/>
      <c r="AB391" s="184"/>
      <c r="AC391" s="184"/>
      <c r="AD391" s="184"/>
      <c r="AE391" s="184"/>
      <c r="AF391" s="184"/>
      <c r="AG391" s="184"/>
      <c r="AH391" s="184"/>
      <c r="AI391" s="184"/>
      <c r="AJ391" s="184"/>
      <c r="AK391" s="184"/>
      <c r="AL391" s="184"/>
      <c r="AM391" s="184"/>
      <c r="AN391" s="137"/>
      <c r="AO391" s="137"/>
      <c r="AP391" s="137"/>
      <c r="AQ391" s="137"/>
      <c r="AR391" s="137"/>
      <c r="AS391" s="137"/>
      <c r="AT391" s="137"/>
      <c r="AU391" s="137"/>
      <c r="AV391" s="137"/>
      <c r="AW391" s="137"/>
      <c r="AX391" s="184"/>
      <c r="AY391" s="184"/>
      <c r="AZ391" s="184"/>
      <c r="BA391" s="184"/>
      <c r="BB391" s="184"/>
      <c r="BC391" s="184"/>
      <c r="BD391" s="184"/>
      <c r="BE391" s="184"/>
      <c r="BF391" s="184"/>
    </row>
    <row r="392" spans="1:58" ht="29.25" customHeight="1">
      <c r="A392" s="214"/>
      <c r="B392" s="215"/>
      <c r="C392" s="216"/>
      <c r="D392" s="217"/>
      <c r="E392" s="655">
        <v>22</v>
      </c>
      <c r="F392" s="774" t="s">
        <v>550</v>
      </c>
      <c r="G392" s="775"/>
      <c r="H392" s="519">
        <v>1</v>
      </c>
      <c r="I392" s="209">
        <f>IF(AND(OR(A392="x", A392="p"),NOT(B392="n")),H392,0)</f>
        <v>0</v>
      </c>
      <c r="J392" s="220">
        <f>IF(OR(D392="m", C392="y"),H392,0)</f>
        <v>0</v>
      </c>
      <c r="K392" s="253">
        <f t="shared" si="14"/>
        <v>0</v>
      </c>
      <c r="L392" s="246" t="s">
        <v>311</v>
      </c>
      <c r="M392" s="223"/>
      <c r="N392" s="184"/>
      <c r="O392" s="202"/>
      <c r="AG392" s="184"/>
      <c r="AH392" s="184"/>
    </row>
    <row r="393" spans="1:58" ht="15">
      <c r="A393" s="214"/>
      <c r="B393" s="215"/>
      <c r="C393" s="216"/>
      <c r="D393" s="217"/>
      <c r="E393" s="655">
        <v>23</v>
      </c>
      <c r="F393" s="774" t="s">
        <v>551</v>
      </c>
      <c r="G393" s="775"/>
      <c r="H393" s="519">
        <v>2</v>
      </c>
      <c r="I393" s="209">
        <f>IF(AND(OR(A393="x", A393="p"),NOT(B393="n")),H393,0)</f>
        <v>0</v>
      </c>
      <c r="J393" s="220">
        <f>IF(OR(D393="m", C393="y"),H393,0)</f>
        <v>0</v>
      </c>
      <c r="K393" s="253">
        <f t="shared" si="14"/>
        <v>0</v>
      </c>
      <c r="L393" s="246" t="s">
        <v>88</v>
      </c>
      <c r="M393" s="223"/>
      <c r="O393" s="800" t="s">
        <v>552</v>
      </c>
      <c r="P393" s="800"/>
      <c r="AN393" s="184"/>
      <c r="AO393" s="184"/>
      <c r="AP393" s="184"/>
      <c r="AQ393" s="184"/>
      <c r="AR393" s="184"/>
      <c r="AS393" s="184"/>
      <c r="AT393" s="184"/>
      <c r="AU393" s="184"/>
      <c r="AV393" s="184"/>
      <c r="AW393" s="184"/>
    </row>
    <row r="394" spans="1:58" s="185" customFormat="1" ht="15">
      <c r="A394" s="214"/>
      <c r="B394" s="215"/>
      <c r="C394" s="216"/>
      <c r="D394" s="217"/>
      <c r="E394" s="655">
        <v>24</v>
      </c>
      <c r="F394" s="774" t="s">
        <v>553</v>
      </c>
      <c r="G394" s="775"/>
      <c r="H394" s="519">
        <v>2</v>
      </c>
      <c r="I394" s="209">
        <f>IF(AND(OR(A394="x", A394="p"),NOT(B394="n")),H394,0)</f>
        <v>0</v>
      </c>
      <c r="J394" s="220">
        <f>IF(OR(D394="m", C394="y"),H394,0)</f>
        <v>0</v>
      </c>
      <c r="K394" s="221">
        <f t="shared" si="14"/>
        <v>0</v>
      </c>
      <c r="L394" s="246" t="s">
        <v>143</v>
      </c>
      <c r="M394" s="223"/>
      <c r="N394" s="137"/>
      <c r="O394" s="138"/>
      <c r="P394" s="184"/>
      <c r="Q394" s="184"/>
      <c r="R394" s="184"/>
      <c r="S394" s="184"/>
      <c r="T394" s="184"/>
      <c r="U394" s="184"/>
      <c r="V394" s="184"/>
      <c r="W394" s="184"/>
      <c r="X394" s="184"/>
      <c r="Y394" s="184"/>
      <c r="Z394" s="184"/>
      <c r="AA394" s="184"/>
      <c r="AB394" s="184"/>
      <c r="AC394" s="184"/>
      <c r="AD394" s="184"/>
      <c r="AE394" s="184"/>
      <c r="AF394" s="184"/>
      <c r="AG394" s="137"/>
      <c r="AH394" s="137"/>
      <c r="AI394" s="184"/>
      <c r="AJ394" s="184"/>
      <c r="AK394" s="184"/>
      <c r="AL394" s="184"/>
      <c r="AM394" s="184"/>
      <c r="AN394" s="137"/>
      <c r="AO394" s="137"/>
      <c r="AP394" s="137"/>
      <c r="AQ394" s="137"/>
      <c r="AR394" s="137"/>
      <c r="AS394" s="137"/>
      <c r="AT394" s="137"/>
      <c r="AU394" s="137"/>
      <c r="AV394" s="137"/>
      <c r="AW394" s="137"/>
      <c r="AX394" s="184"/>
      <c r="AY394" s="184"/>
      <c r="AZ394" s="184"/>
      <c r="BA394" s="184"/>
      <c r="BB394" s="184"/>
      <c r="BC394" s="184"/>
      <c r="BD394" s="184"/>
      <c r="BE394" s="184"/>
      <c r="BF394" s="184"/>
    </row>
    <row r="395" spans="1:58" ht="29.25" customHeight="1" thickBot="1">
      <c r="A395" s="317"/>
      <c r="B395" s="318"/>
      <c r="C395" s="319"/>
      <c r="D395" s="320"/>
      <c r="E395" s="659">
        <v>25</v>
      </c>
      <c r="F395" s="873" t="s">
        <v>184</v>
      </c>
      <c r="G395" s="874"/>
      <c r="H395" s="380" t="s">
        <v>185</v>
      </c>
      <c r="I395" s="272">
        <f>IF(AND(OR(A395="x", A395="p"),NOT(B395="n"), H395&lt;=7),H395,0)</f>
        <v>0</v>
      </c>
      <c r="J395" s="273">
        <f>IF(AND(OR(D395="m", C395="y"), H395&lt;=7),H395,0)</f>
        <v>0</v>
      </c>
      <c r="K395" s="253">
        <f t="shared" si="14"/>
        <v>0</v>
      </c>
      <c r="L395" s="274" t="s">
        <v>186</v>
      </c>
      <c r="M395" s="275"/>
      <c r="N395" s="184"/>
      <c r="O395" s="202"/>
      <c r="AG395" s="184"/>
      <c r="AH395" s="184"/>
    </row>
    <row r="396" spans="1:58" ht="16.5" thickTop="1" thickBot="1">
      <c r="A396" s="325"/>
      <c r="B396" s="326"/>
      <c r="C396" s="326"/>
      <c r="D396" s="327" t="s">
        <v>554</v>
      </c>
      <c r="E396" s="328"/>
      <c r="F396" s="329"/>
      <c r="G396" s="330"/>
      <c r="H396" s="331"/>
      <c r="I396" s="618">
        <f>SUM(I341:I395)</f>
        <v>0</v>
      </c>
      <c r="J396" s="501">
        <f>SUM(J341:J395)</f>
        <v>0</v>
      </c>
      <c r="K396" s="620">
        <f>SUM(K341:K395)</f>
        <v>0</v>
      </c>
      <c r="L396" s="503"/>
      <c r="M396" s="660"/>
    </row>
    <row r="397" spans="1:58" ht="16.5" customHeight="1" thickTop="1" thickBot="1">
      <c r="A397" s="832" t="s">
        <v>40</v>
      </c>
      <c r="B397" s="832"/>
      <c r="C397" s="832"/>
      <c r="D397" s="832"/>
      <c r="E397" s="832"/>
      <c r="F397" s="832"/>
      <c r="G397" s="832"/>
      <c r="H397" s="832"/>
      <c r="I397" s="832"/>
      <c r="J397" s="832"/>
      <c r="K397" s="832"/>
      <c r="L397" s="832"/>
      <c r="M397" s="832"/>
    </row>
    <row r="398" spans="1:58" ht="15" customHeight="1" thickBot="1">
      <c r="A398" s="817" t="s">
        <v>104</v>
      </c>
      <c r="B398" s="818"/>
      <c r="C398" s="818"/>
      <c r="D398" s="818"/>
      <c r="E398" s="818"/>
      <c r="F398" s="818"/>
      <c r="G398" s="818"/>
      <c r="H398" s="818"/>
      <c r="I398" s="818"/>
      <c r="J398" s="818"/>
      <c r="K398" s="818"/>
      <c r="L398" s="818"/>
      <c r="M398" s="819"/>
    </row>
    <row r="399" spans="1:58" ht="14.25" customHeight="1">
      <c r="A399" s="179"/>
      <c r="B399" s="180"/>
      <c r="C399" s="181"/>
      <c r="D399" s="182"/>
      <c r="E399" s="820" t="s">
        <v>555</v>
      </c>
      <c r="F399" s="820"/>
      <c r="G399" s="821"/>
      <c r="H399" s="864" t="s">
        <v>106</v>
      </c>
      <c r="I399" s="826" t="s">
        <v>107</v>
      </c>
      <c r="J399" s="827"/>
      <c r="K399" s="183"/>
      <c r="L399" s="828" t="s">
        <v>108</v>
      </c>
      <c r="M399" s="830" t="s">
        <v>238</v>
      </c>
      <c r="O399" s="661"/>
      <c r="AN399" s="184"/>
      <c r="AO399" s="184"/>
      <c r="AP399" s="184"/>
      <c r="AQ399" s="184"/>
      <c r="AR399" s="184"/>
      <c r="AS399" s="184"/>
      <c r="AT399" s="184"/>
      <c r="AU399" s="184"/>
      <c r="AV399" s="184"/>
      <c r="AW399" s="184"/>
    </row>
    <row r="400" spans="1:58" s="185" customFormat="1" ht="36.75" customHeight="1" thickBot="1">
      <c r="A400" s="186" t="s">
        <v>110</v>
      </c>
      <c r="B400" s="187" t="s">
        <v>111</v>
      </c>
      <c r="C400" s="188" t="s">
        <v>112</v>
      </c>
      <c r="D400" s="189" t="s">
        <v>113</v>
      </c>
      <c r="E400" s="822"/>
      <c r="F400" s="822"/>
      <c r="G400" s="823"/>
      <c r="H400" s="865"/>
      <c r="I400" s="190" t="s">
        <v>114</v>
      </c>
      <c r="J400" s="191" t="s">
        <v>115</v>
      </c>
      <c r="K400" s="192"/>
      <c r="L400" s="829"/>
      <c r="M400" s="831"/>
      <c r="N400" s="137"/>
      <c r="O400" s="138"/>
      <c r="P400" s="184"/>
      <c r="Q400" s="184"/>
      <c r="R400" s="184"/>
      <c r="S400" s="184"/>
      <c r="T400" s="184"/>
      <c r="U400" s="184"/>
      <c r="V400" s="184"/>
      <c r="W400" s="184"/>
      <c r="X400" s="184"/>
      <c r="Y400" s="184"/>
      <c r="Z400" s="184"/>
      <c r="AA400" s="184"/>
      <c r="AB400" s="184"/>
      <c r="AC400" s="184"/>
      <c r="AD400" s="184"/>
      <c r="AE400" s="184"/>
      <c r="AF400" s="184"/>
      <c r="AG400" s="137"/>
      <c r="AH400" s="137"/>
      <c r="AI400" s="184"/>
      <c r="AJ400" s="184"/>
      <c r="AK400" s="184"/>
      <c r="AL400" s="184"/>
      <c r="AM400" s="184"/>
      <c r="AN400" s="184"/>
      <c r="AO400" s="184"/>
      <c r="AP400" s="184"/>
      <c r="AQ400" s="184"/>
      <c r="AR400" s="184"/>
      <c r="AS400" s="184"/>
      <c r="AT400" s="184"/>
      <c r="AU400" s="184"/>
      <c r="AV400" s="184"/>
      <c r="AW400" s="184"/>
      <c r="AX400" s="184"/>
      <c r="AY400" s="184"/>
      <c r="AZ400" s="184"/>
      <c r="BA400" s="184"/>
      <c r="BB400" s="184"/>
      <c r="BC400" s="184"/>
      <c r="BD400" s="184"/>
      <c r="BE400" s="184"/>
      <c r="BF400" s="184"/>
    </row>
    <row r="401" spans="1:58" s="185" customFormat="1" ht="23.25" customHeight="1" thickBot="1">
      <c r="A401" s="287"/>
      <c r="B401" s="288"/>
      <c r="C401" s="288"/>
      <c r="D401" s="289"/>
      <c r="E401" s="290">
        <v>1</v>
      </c>
      <c r="F401" s="860" t="s">
        <v>556</v>
      </c>
      <c r="G401" s="866"/>
      <c r="H401" s="662" t="s">
        <v>557</v>
      </c>
      <c r="I401" s="867">
        <f>IF(AND(A402="p",F402&gt;0,NOT(B402="n")),IF(F402&lt;2500,MIN(ROUNDDOWN(((2500-F402)/100),0),25),0),0)</f>
        <v>0</v>
      </c>
      <c r="J401" s="869">
        <f>IF(AND(OR(C402="y",D402="m"),F402&gt;0),IF(F402&lt;2500,MIN(ROUNDDOWN(((2500-F402)/100),0),25),0),0)</f>
        <v>0</v>
      </c>
      <c r="K401" s="871">
        <f>IF(AND(OR(C402="y"),F402&gt;0),IF(F402&lt;2500,MIN(ROUNDDOWN(((2500-F402)/100),0),25),0),0)</f>
        <v>0</v>
      </c>
      <c r="L401" s="779" t="s">
        <v>558</v>
      </c>
      <c r="M401" s="783"/>
      <c r="N401" s="184"/>
      <c r="O401" s="202"/>
      <c r="P401" s="184"/>
      <c r="Q401" s="184"/>
      <c r="R401" s="184"/>
      <c r="S401" s="184"/>
      <c r="T401" s="184"/>
      <c r="U401" s="184"/>
      <c r="V401" s="184"/>
      <c r="W401" s="184"/>
      <c r="X401" s="184"/>
      <c r="Y401" s="184"/>
      <c r="Z401" s="184"/>
      <c r="AA401" s="184"/>
      <c r="AB401" s="184"/>
      <c r="AC401" s="184"/>
      <c r="AD401" s="184"/>
      <c r="AE401" s="184"/>
      <c r="AF401" s="184"/>
      <c r="AG401" s="184"/>
      <c r="AH401" s="184"/>
      <c r="AI401" s="184"/>
      <c r="AJ401" s="184"/>
      <c r="AK401" s="184"/>
      <c r="AL401" s="184"/>
      <c r="AM401" s="184"/>
      <c r="AN401" s="184"/>
      <c r="AO401" s="184"/>
      <c r="AP401" s="184"/>
      <c r="AQ401" s="184"/>
      <c r="AR401" s="184"/>
      <c r="AS401" s="184"/>
      <c r="AT401" s="184"/>
      <c r="AU401" s="184"/>
      <c r="AV401" s="184"/>
      <c r="AW401" s="184"/>
      <c r="AX401" s="184"/>
      <c r="AY401" s="184"/>
      <c r="AZ401" s="184"/>
      <c r="BA401" s="184"/>
      <c r="BB401" s="184"/>
      <c r="BC401" s="184"/>
      <c r="BD401" s="184"/>
      <c r="BE401" s="184"/>
      <c r="BF401" s="184"/>
    </row>
    <row r="402" spans="1:58" s="185" customFormat="1" ht="15" customHeight="1" thickBot="1">
      <c r="A402" s="291"/>
      <c r="B402" s="292"/>
      <c r="C402" s="293"/>
      <c r="D402" s="294"/>
      <c r="E402" s="663"/>
      <c r="F402" s="235">
        <v>0</v>
      </c>
      <c r="G402" s="664" t="s">
        <v>559</v>
      </c>
      <c r="H402" s="208"/>
      <c r="I402" s="868"/>
      <c r="J402" s="870"/>
      <c r="K402" s="872"/>
      <c r="L402" s="807"/>
      <c r="M402" s="784"/>
      <c r="N402" s="184"/>
      <c r="O402" s="665"/>
      <c r="P402" s="184"/>
      <c r="Q402" s="184"/>
      <c r="R402" s="184"/>
      <c r="S402" s="184"/>
      <c r="T402" s="184"/>
      <c r="U402" s="184"/>
      <c r="V402" s="184"/>
      <c r="W402" s="184"/>
      <c r="X402" s="184"/>
      <c r="Y402" s="184"/>
      <c r="Z402" s="184"/>
      <c r="AA402" s="184"/>
      <c r="AB402" s="184"/>
      <c r="AC402" s="184"/>
      <c r="AD402" s="184"/>
      <c r="AE402" s="184"/>
      <c r="AF402" s="184"/>
      <c r="AG402" s="184"/>
      <c r="AH402" s="184"/>
      <c r="AI402" s="184"/>
      <c r="AJ402" s="184"/>
      <c r="AK402" s="184"/>
      <c r="AL402" s="184"/>
      <c r="AM402" s="184"/>
      <c r="AN402" s="184"/>
      <c r="AO402" s="184"/>
      <c r="AP402" s="184"/>
      <c r="AQ402" s="184"/>
      <c r="AR402" s="184"/>
      <c r="AS402" s="184"/>
      <c r="AT402" s="184"/>
      <c r="AU402" s="184"/>
      <c r="AV402" s="184"/>
      <c r="AW402" s="184"/>
      <c r="AX402" s="184"/>
      <c r="AY402" s="184"/>
      <c r="AZ402" s="184"/>
      <c r="BA402" s="184"/>
      <c r="BB402" s="184"/>
      <c r="BC402" s="184"/>
      <c r="BD402" s="184"/>
      <c r="BE402" s="184"/>
      <c r="BF402" s="184"/>
    </row>
    <row r="403" spans="1:58" s="185" customFormat="1" ht="18.75" customHeight="1" thickBot="1">
      <c r="A403" s="193"/>
      <c r="B403" s="194"/>
      <c r="C403" s="194"/>
      <c r="D403" s="195" t="s">
        <v>560</v>
      </c>
      <c r="E403" s="637"/>
      <c r="F403" s="666"/>
      <c r="G403" s="667"/>
      <c r="H403" s="529"/>
      <c r="I403" s="366"/>
      <c r="J403" s="367"/>
      <c r="K403" s="253"/>
      <c r="L403" s="283"/>
      <c r="M403" s="284"/>
      <c r="N403" s="184"/>
      <c r="O403" s="665"/>
      <c r="P403" s="184"/>
      <c r="Q403" s="184"/>
      <c r="R403" s="184"/>
      <c r="S403" s="184"/>
      <c r="T403" s="184"/>
      <c r="U403" s="184"/>
      <c r="V403" s="184"/>
      <c r="W403" s="184"/>
      <c r="X403" s="184"/>
      <c r="Y403" s="184"/>
      <c r="Z403" s="184"/>
      <c r="AA403" s="184"/>
      <c r="AB403" s="184"/>
      <c r="AC403" s="184"/>
      <c r="AD403" s="184"/>
      <c r="AE403" s="184"/>
      <c r="AF403" s="184"/>
      <c r="AG403" s="184"/>
      <c r="AH403" s="184"/>
      <c r="AI403" s="184"/>
      <c r="AJ403" s="184"/>
      <c r="AK403" s="184"/>
      <c r="AL403" s="184"/>
      <c r="AM403" s="184"/>
      <c r="AN403" s="184"/>
      <c r="AO403" s="184"/>
      <c r="AP403" s="184"/>
      <c r="AQ403" s="184"/>
      <c r="AR403" s="184"/>
      <c r="AS403" s="184"/>
      <c r="AT403" s="184"/>
      <c r="AU403" s="184"/>
      <c r="AV403" s="184"/>
      <c r="AW403" s="184"/>
      <c r="AX403" s="184"/>
      <c r="AY403" s="184"/>
      <c r="AZ403" s="184"/>
      <c r="BA403" s="184"/>
      <c r="BB403" s="184"/>
      <c r="BC403" s="184"/>
      <c r="BD403" s="184"/>
      <c r="BE403" s="184"/>
      <c r="BF403" s="184"/>
    </row>
    <row r="404" spans="1:58" s="185" customFormat="1" ht="15">
      <c r="A404" s="317"/>
      <c r="B404" s="318"/>
      <c r="C404" s="319"/>
      <c r="D404" s="320"/>
      <c r="E404" s="290">
        <v>2</v>
      </c>
      <c r="F404" s="860" t="s">
        <v>561</v>
      </c>
      <c r="G404" s="861"/>
      <c r="H404" s="668">
        <v>2</v>
      </c>
      <c r="I404" s="209">
        <f>IF(AND(OR(A404="x", A404="p"),NOT(B404="n")),H404,0)</f>
        <v>0</v>
      </c>
      <c r="J404" s="220">
        <f>IF(OR(D404="m", C404="y"),H404,0)</f>
        <v>0</v>
      </c>
      <c r="K404" s="253">
        <f>IF(AND(J404&gt;0,C404="y"),H404,0)</f>
        <v>0</v>
      </c>
      <c r="L404" s="274" t="s">
        <v>562</v>
      </c>
      <c r="M404" s="275"/>
      <c r="N404" s="184"/>
      <c r="O404" s="837" t="s">
        <v>563</v>
      </c>
      <c r="P404" s="837"/>
      <c r="Q404" s="837"/>
      <c r="R404" s="837"/>
      <c r="S404" s="184"/>
      <c r="T404" s="184"/>
      <c r="U404" s="184"/>
      <c r="V404" s="184"/>
      <c r="W404" s="184"/>
      <c r="X404" s="184"/>
      <c r="Y404" s="184"/>
      <c r="Z404" s="184"/>
      <c r="AA404" s="184"/>
      <c r="AB404" s="184"/>
      <c r="AC404" s="184"/>
      <c r="AD404" s="184"/>
      <c r="AE404" s="184"/>
      <c r="AF404" s="184"/>
      <c r="AG404" s="184"/>
      <c r="AH404" s="184"/>
      <c r="AI404" s="184"/>
      <c r="AJ404" s="184"/>
      <c r="AK404" s="184"/>
      <c r="AL404" s="184"/>
      <c r="AM404" s="184"/>
      <c r="AN404" s="184"/>
      <c r="AO404" s="184"/>
      <c r="AP404" s="184"/>
      <c r="AQ404" s="184"/>
      <c r="AR404" s="184"/>
      <c r="AS404" s="184"/>
      <c r="AT404" s="184"/>
      <c r="AU404" s="184"/>
      <c r="AV404" s="184"/>
      <c r="AW404" s="184"/>
      <c r="AX404" s="184"/>
      <c r="AY404" s="184"/>
      <c r="AZ404" s="184"/>
      <c r="BA404" s="184"/>
      <c r="BB404" s="184"/>
      <c r="BC404" s="184"/>
      <c r="BD404" s="184"/>
      <c r="BE404" s="184"/>
      <c r="BF404" s="184"/>
    </row>
    <row r="405" spans="1:58" s="185" customFormat="1" ht="15.75" thickBot="1">
      <c r="A405" s="669"/>
      <c r="B405" s="288"/>
      <c r="C405" s="288"/>
      <c r="D405" s="289"/>
      <c r="E405" s="290">
        <v>3</v>
      </c>
      <c r="F405" s="862" t="s">
        <v>564</v>
      </c>
      <c r="G405" s="863"/>
      <c r="H405" s="670"/>
      <c r="I405" s="671"/>
      <c r="J405" s="273"/>
      <c r="K405" s="440"/>
      <c r="L405" s="779" t="s">
        <v>565</v>
      </c>
      <c r="M405" s="783" t="s">
        <v>10</v>
      </c>
      <c r="N405" s="184"/>
      <c r="O405" s="202"/>
      <c r="P405" s="184"/>
      <c r="Q405" s="184"/>
      <c r="R405" s="184"/>
      <c r="S405" s="184"/>
      <c r="T405" s="184"/>
      <c r="U405" s="184"/>
      <c r="V405" s="184"/>
      <c r="W405" s="184"/>
      <c r="X405" s="184"/>
      <c r="Y405" s="184"/>
      <c r="Z405" s="184"/>
      <c r="AA405" s="184"/>
      <c r="AB405" s="184"/>
      <c r="AC405" s="184"/>
      <c r="AD405" s="184"/>
      <c r="AE405" s="184"/>
      <c r="AF405" s="184"/>
      <c r="AG405" s="184"/>
      <c r="AH405" s="184"/>
      <c r="AI405" s="184"/>
      <c r="AJ405" s="184"/>
      <c r="AK405" s="184"/>
      <c r="AL405" s="184"/>
      <c r="AM405" s="184"/>
      <c r="AN405" s="184"/>
      <c r="AO405" s="184"/>
      <c r="AP405" s="184"/>
      <c r="AQ405" s="184"/>
      <c r="AR405" s="184"/>
      <c r="AS405" s="184"/>
      <c r="AT405" s="184"/>
      <c r="AU405" s="184"/>
      <c r="AV405" s="184"/>
      <c r="AW405" s="184"/>
      <c r="AX405" s="184"/>
      <c r="AY405" s="184"/>
      <c r="AZ405" s="184"/>
      <c r="BA405" s="184"/>
      <c r="BB405" s="184"/>
      <c r="BC405" s="184"/>
      <c r="BD405" s="184"/>
      <c r="BE405" s="184"/>
      <c r="BF405" s="184"/>
    </row>
    <row r="406" spans="1:58" s="185" customFormat="1" ht="21" customHeight="1" thickBot="1">
      <c r="A406" s="672"/>
      <c r="B406" s="292"/>
      <c r="C406" s="293"/>
      <c r="D406" s="294"/>
      <c r="E406" s="673" t="s">
        <v>155</v>
      </c>
      <c r="F406" s="548">
        <v>0</v>
      </c>
      <c r="G406" s="674" t="s">
        <v>566</v>
      </c>
      <c r="H406" s="675" t="s">
        <v>567</v>
      </c>
      <c r="I406" s="676">
        <f>IF(AND(NOT(B406="n"),A406="p",ISNUMBER(F406),F406&gt;-0.01),MIN(8,MAX(ROUNDDOWN(((4.667-F406)/4.667*10),0))),0)</f>
        <v>0</v>
      </c>
      <c r="J406" s="677">
        <f>IF(AND(OR(C406="y",D406="m"),ISNUMBER(F406),F406&gt;-0.01),MIN(8,MAX(ROUNDDOWN(((4.667-F406)/4.667*10),0))),0)</f>
        <v>0</v>
      </c>
      <c r="K406" s="653">
        <f>IF(AND(OR(C406="y"),ISNUMBER(F406),F406&gt;-0.01),MIN(10,MAX(ROUNDDOWN(((4.667-F406)/4.667*10),0))),0)</f>
        <v>0</v>
      </c>
      <c r="L406" s="838"/>
      <c r="M406" s="784"/>
      <c r="N406" s="184"/>
      <c r="O406" s="837" t="s">
        <v>568</v>
      </c>
      <c r="P406" s="837"/>
      <c r="Q406" s="837"/>
      <c r="R406" s="837"/>
      <c r="S406" s="184"/>
      <c r="T406" s="184"/>
      <c r="U406" s="184"/>
      <c r="V406" s="184"/>
      <c r="W406" s="184"/>
      <c r="X406" s="184"/>
      <c r="Y406" s="184"/>
      <c r="Z406" s="184"/>
      <c r="AA406" s="184"/>
      <c r="AB406" s="184"/>
      <c r="AC406" s="184"/>
      <c r="AD406" s="184"/>
      <c r="AE406" s="184"/>
      <c r="AF406" s="184"/>
      <c r="AG406" s="184"/>
      <c r="AH406" s="184"/>
      <c r="AI406" s="184"/>
      <c r="AJ406" s="184"/>
      <c r="AK406" s="184"/>
      <c r="AL406" s="184"/>
      <c r="AM406" s="184"/>
      <c r="AN406" s="137"/>
      <c r="AO406" s="137"/>
      <c r="AP406" s="137"/>
      <c r="AQ406" s="137"/>
      <c r="AR406" s="137"/>
      <c r="AS406" s="137"/>
      <c r="AT406" s="137"/>
      <c r="AU406" s="137"/>
      <c r="AV406" s="137"/>
      <c r="AW406" s="137"/>
      <c r="AX406" s="184"/>
      <c r="AY406" s="184"/>
      <c r="AZ406" s="184"/>
      <c r="BA406" s="184"/>
      <c r="BB406" s="184"/>
      <c r="BC406" s="184"/>
      <c r="BD406" s="184"/>
      <c r="BE406" s="184"/>
      <c r="BF406" s="184"/>
    </row>
    <row r="407" spans="1:58" ht="22.5" customHeight="1" thickBot="1">
      <c r="A407" s="678"/>
      <c r="B407" s="303"/>
      <c r="C407" s="304"/>
      <c r="D407" s="305"/>
      <c r="E407" s="673" t="s">
        <v>157</v>
      </c>
      <c r="F407" s="548">
        <v>0</v>
      </c>
      <c r="G407" s="679" t="s">
        <v>569</v>
      </c>
      <c r="H407" s="680" t="s">
        <v>125</v>
      </c>
      <c r="I407" s="681">
        <f>IF(AND(NOT(B407="n"),A407="p",NOT(I406&gt;0),ISNUMBER(F407),F407&gt;0),MIN(10,MAX(0,ROUNDDOWN(F407/10,0))),0)</f>
        <v>0</v>
      </c>
      <c r="J407" s="682">
        <f>IF(AND(OR(D407="m",C407="y"),ISNUMBER(F407),F407&gt;0),MIN(10,MAX(0,ROUNDDOWN(F407/10,0))),0)</f>
        <v>0</v>
      </c>
      <c r="K407" s="683">
        <f>IF(AND(OR(C407="y"),ISNUMBER(F407),F407&gt;0),MIN(10,MAX(0,ROUNDDOWN(F407/10,0))),0)</f>
        <v>0</v>
      </c>
      <c r="L407" s="785"/>
      <c r="M407" s="809"/>
      <c r="N407" s="184"/>
      <c r="O407" s="202"/>
      <c r="AG407" s="184"/>
      <c r="AH407" s="184"/>
    </row>
    <row r="408" spans="1:58" ht="18" customHeight="1">
      <c r="A408" s="214"/>
      <c r="B408" s="215"/>
      <c r="C408" s="216"/>
      <c r="D408" s="217"/>
      <c r="E408" s="218">
        <v>4</v>
      </c>
      <c r="F408" s="855" t="s">
        <v>570</v>
      </c>
      <c r="G408" s="775"/>
      <c r="H408" s="519">
        <v>2</v>
      </c>
      <c r="I408" s="209">
        <f>IF(AND(OR(A408="x", A408="p"),NOT(B408="n")),H408,0)</f>
        <v>0</v>
      </c>
      <c r="J408" s="220">
        <f>IF(OR(D408="m", C408="y"),H408,0)</f>
        <v>0</v>
      </c>
      <c r="K408" s="253">
        <f>IF(AND(J408&gt;0,C408="y"),H408,0)</f>
        <v>0</v>
      </c>
      <c r="L408" s="246" t="s">
        <v>143</v>
      </c>
      <c r="M408" s="223"/>
    </row>
    <row r="409" spans="1:58" ht="38.25" customHeight="1" thickBot="1">
      <c r="A409" s="684"/>
      <c r="B409" s="685"/>
      <c r="C409" s="686"/>
      <c r="D409" s="687"/>
      <c r="E409" s="688">
        <v>5</v>
      </c>
      <c r="F409" s="856" t="s">
        <v>571</v>
      </c>
      <c r="G409" s="857"/>
      <c r="H409" s="689">
        <v>3</v>
      </c>
      <c r="I409" s="690">
        <f>IF(AND(OR(A409="x", A409="p"),NOT(B409="n")),H409,0)</f>
        <v>0</v>
      </c>
      <c r="J409" s="691">
        <f>IF(OR(D409="m", C409="y"),H409,0)</f>
        <v>0</v>
      </c>
      <c r="K409" s="253">
        <f>IF(AND(J409&gt;0,C409="y"),H409,0)</f>
        <v>0</v>
      </c>
      <c r="L409" s="246" t="s">
        <v>572</v>
      </c>
      <c r="M409" s="692"/>
    </row>
    <row r="410" spans="1:58" ht="15.75" thickBot="1">
      <c r="A410" s="193"/>
      <c r="B410" s="194"/>
      <c r="C410" s="693"/>
      <c r="D410" s="694" t="s">
        <v>573</v>
      </c>
      <c r="E410" s="637"/>
      <c r="F410" s="638"/>
      <c r="G410" s="667"/>
      <c r="H410" s="529"/>
      <c r="I410" s="695"/>
      <c r="J410" s="696"/>
      <c r="K410" s="253"/>
      <c r="L410" s="283"/>
      <c r="M410" s="697"/>
    </row>
    <row r="411" spans="1:58" ht="15">
      <c r="A411" s="214"/>
      <c r="B411" s="215"/>
      <c r="C411" s="216"/>
      <c r="D411" s="217"/>
      <c r="E411" s="218">
        <v>6</v>
      </c>
      <c r="F411" s="858" t="s">
        <v>574</v>
      </c>
      <c r="G411" s="859"/>
      <c r="H411" s="519">
        <v>1</v>
      </c>
      <c r="I411" s="209">
        <f t="shared" ref="I411:I418" si="15">IF(AND(OR(A411="x", A411="p"),NOT(B411="n")),H411,0)</f>
        <v>0</v>
      </c>
      <c r="J411" s="220">
        <f t="shared" ref="J411:J418" si="16">IF(OR(D411="m", C411="y"),H411,0)</f>
        <v>0</v>
      </c>
      <c r="K411" s="253">
        <f t="shared" ref="K411:K418" si="17">IF(AND(J411&gt;0,C411="y"),H411,0)</f>
        <v>0</v>
      </c>
      <c r="L411" s="246" t="s">
        <v>366</v>
      </c>
      <c r="M411" s="160"/>
      <c r="O411" s="800" t="s">
        <v>575</v>
      </c>
      <c r="P411" s="800"/>
      <c r="Q411" s="800"/>
      <c r="R411" s="800"/>
      <c r="S411" s="800"/>
      <c r="T411" s="800"/>
      <c r="U411" s="800"/>
      <c r="V411" s="800"/>
      <c r="W411" s="800"/>
      <c r="X411" s="800"/>
      <c r="Y411" s="800"/>
      <c r="Z411" s="800"/>
      <c r="AA411" s="800"/>
      <c r="AB411" s="800"/>
      <c r="AC411" s="800"/>
    </row>
    <row r="412" spans="1:58" ht="15">
      <c r="A412" s="214"/>
      <c r="B412" s="215"/>
      <c r="C412" s="216"/>
      <c r="D412" s="217"/>
      <c r="E412" s="218">
        <v>7</v>
      </c>
      <c r="F412" s="853" t="s">
        <v>576</v>
      </c>
      <c r="G412" s="854"/>
      <c r="H412" s="519">
        <v>2</v>
      </c>
      <c r="I412" s="209">
        <f t="shared" si="15"/>
        <v>0</v>
      </c>
      <c r="J412" s="220">
        <f t="shared" si="16"/>
        <v>0</v>
      </c>
      <c r="K412" s="253">
        <f t="shared" si="17"/>
        <v>0</v>
      </c>
      <c r="L412" s="246" t="s">
        <v>118</v>
      </c>
      <c r="M412" s="160"/>
      <c r="O412" s="800" t="s">
        <v>577</v>
      </c>
      <c r="P412" s="800"/>
      <c r="Q412" s="800"/>
      <c r="R412" s="800"/>
      <c r="S412" s="800"/>
      <c r="T412" s="800"/>
      <c r="U412" s="800"/>
      <c r="V412" s="800"/>
      <c r="W412" s="800"/>
      <c r="X412" s="800"/>
      <c r="Y412" s="800"/>
      <c r="Z412" s="800"/>
      <c r="AA412" s="800"/>
      <c r="AB412" s="800"/>
      <c r="AC412" s="800"/>
    </row>
    <row r="413" spans="1:58" ht="15">
      <c r="A413" s="214"/>
      <c r="B413" s="215"/>
      <c r="C413" s="216"/>
      <c r="D413" s="217"/>
      <c r="E413" s="218">
        <v>8</v>
      </c>
      <c r="F413" s="853" t="s">
        <v>578</v>
      </c>
      <c r="G413" s="854"/>
      <c r="H413" s="519">
        <v>2</v>
      </c>
      <c r="I413" s="209">
        <f t="shared" si="15"/>
        <v>0</v>
      </c>
      <c r="J413" s="220">
        <f t="shared" si="16"/>
        <v>0</v>
      </c>
      <c r="K413" s="253">
        <f t="shared" si="17"/>
        <v>0</v>
      </c>
      <c r="L413" s="246" t="s">
        <v>366</v>
      </c>
      <c r="M413" s="160"/>
      <c r="O413" s="800" t="s">
        <v>579</v>
      </c>
      <c r="P413" s="800"/>
      <c r="Q413" s="800"/>
      <c r="R413" s="800"/>
    </row>
    <row r="414" spans="1:58" ht="15">
      <c r="A414" s="317"/>
      <c r="B414" s="318"/>
      <c r="C414" s="319"/>
      <c r="D414" s="320"/>
      <c r="E414" s="379">
        <v>9</v>
      </c>
      <c r="F414" s="853" t="s">
        <v>580</v>
      </c>
      <c r="G414" s="854"/>
      <c r="H414" s="522">
        <v>2</v>
      </c>
      <c r="I414" s="272">
        <f t="shared" si="15"/>
        <v>0</v>
      </c>
      <c r="J414" s="273">
        <f t="shared" si="16"/>
        <v>0</v>
      </c>
      <c r="K414" s="211">
        <f t="shared" si="17"/>
        <v>0</v>
      </c>
      <c r="L414" s="274" t="s">
        <v>366</v>
      </c>
      <c r="M414" s="553"/>
      <c r="O414" s="800" t="s">
        <v>581</v>
      </c>
      <c r="P414" s="800"/>
      <c r="Q414" s="800"/>
    </row>
    <row r="415" spans="1:58" ht="27.75" customHeight="1">
      <c r="A415" s="214"/>
      <c r="B415" s="215"/>
      <c r="C415" s="216"/>
      <c r="D415" s="217"/>
      <c r="E415" s="218">
        <v>10</v>
      </c>
      <c r="F415" s="774" t="s">
        <v>582</v>
      </c>
      <c r="G415" s="775"/>
      <c r="H415" s="519">
        <v>1</v>
      </c>
      <c r="I415" s="209">
        <f t="shared" si="15"/>
        <v>0</v>
      </c>
      <c r="J415" s="220">
        <f t="shared" si="16"/>
        <v>0</v>
      </c>
      <c r="K415" s="253">
        <f t="shared" si="17"/>
        <v>0</v>
      </c>
      <c r="L415" s="246" t="s">
        <v>583</v>
      </c>
      <c r="M415" s="223"/>
      <c r="O415" s="800" t="s">
        <v>584</v>
      </c>
      <c r="P415" s="800"/>
      <c r="Q415" s="800"/>
    </row>
    <row r="416" spans="1:58" ht="30.75" customHeight="1">
      <c r="A416" s="214"/>
      <c r="B416" s="215"/>
      <c r="C416" s="249"/>
      <c r="D416" s="250"/>
      <c r="E416" s="251">
        <v>11</v>
      </c>
      <c r="F416" s="851" t="s">
        <v>585</v>
      </c>
      <c r="G416" s="852"/>
      <c r="H416" s="519">
        <v>1</v>
      </c>
      <c r="I416" s="230">
        <f t="shared" si="15"/>
        <v>0</v>
      </c>
      <c r="J416" s="220">
        <f t="shared" si="16"/>
        <v>0</v>
      </c>
      <c r="K416" s="253">
        <f t="shared" si="17"/>
        <v>0</v>
      </c>
      <c r="L416" s="254" t="s">
        <v>140</v>
      </c>
      <c r="M416" s="160"/>
      <c r="O416" s="800" t="s">
        <v>586</v>
      </c>
      <c r="P416" s="800"/>
      <c r="Q416" s="800"/>
      <c r="R416" s="800"/>
    </row>
    <row r="417" spans="1:58" ht="15">
      <c r="A417" s="214"/>
      <c r="B417" s="215"/>
      <c r="C417" s="249"/>
      <c r="D417" s="250"/>
      <c r="E417" s="251">
        <v>12</v>
      </c>
      <c r="F417" s="851" t="s">
        <v>587</v>
      </c>
      <c r="G417" s="852"/>
      <c r="H417" s="519">
        <v>1</v>
      </c>
      <c r="I417" s="230">
        <f t="shared" si="15"/>
        <v>0</v>
      </c>
      <c r="J417" s="220">
        <f t="shared" si="16"/>
        <v>0</v>
      </c>
      <c r="K417" s="253">
        <f t="shared" si="17"/>
        <v>0</v>
      </c>
      <c r="L417" s="254" t="s">
        <v>88</v>
      </c>
      <c r="M417" s="160"/>
      <c r="O417" s="800" t="s">
        <v>588</v>
      </c>
      <c r="P417" s="800"/>
      <c r="Q417" s="800"/>
      <c r="R417" s="800"/>
      <c r="S417" s="800"/>
      <c r="T417" s="800"/>
      <c r="U417" s="800"/>
      <c r="V417" s="800"/>
      <c r="W417" s="800"/>
      <c r="X417" s="800"/>
      <c r="Y417" s="800"/>
      <c r="Z417" s="800"/>
      <c r="AA417" s="800"/>
      <c r="AB417" s="800"/>
      <c r="AC417" s="800"/>
    </row>
    <row r="418" spans="1:58" s="698" customFormat="1" ht="15">
      <c r="A418" s="214"/>
      <c r="B418" s="215"/>
      <c r="C418" s="249"/>
      <c r="D418" s="250"/>
      <c r="E418" s="251">
        <v>13</v>
      </c>
      <c r="F418" s="851" t="s">
        <v>589</v>
      </c>
      <c r="G418" s="852"/>
      <c r="H418" s="519">
        <v>2</v>
      </c>
      <c r="I418" s="230">
        <f t="shared" si="15"/>
        <v>0</v>
      </c>
      <c r="J418" s="220">
        <f t="shared" si="16"/>
        <v>0</v>
      </c>
      <c r="K418" s="253">
        <f t="shared" si="17"/>
        <v>0</v>
      </c>
      <c r="L418" s="254" t="s">
        <v>88</v>
      </c>
      <c r="M418" s="158"/>
      <c r="N418" s="137"/>
      <c r="O418" s="138"/>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7"/>
      <c r="AL418" s="137"/>
      <c r="AM418" s="137"/>
      <c r="AN418" s="184"/>
      <c r="AO418" s="184"/>
      <c r="AP418" s="184"/>
      <c r="AQ418" s="184"/>
      <c r="AR418" s="184"/>
      <c r="AS418" s="184"/>
      <c r="AT418" s="184"/>
      <c r="AU418" s="184"/>
      <c r="AV418" s="184"/>
      <c r="AW418" s="184"/>
      <c r="AX418" s="137"/>
      <c r="AY418" s="137"/>
      <c r="AZ418" s="137"/>
      <c r="BA418" s="137"/>
      <c r="BB418" s="137"/>
      <c r="BC418" s="137"/>
      <c r="BD418" s="137"/>
      <c r="BE418" s="137"/>
      <c r="BF418" s="137"/>
    </row>
    <row r="419" spans="1:58" s="185" customFormat="1" ht="24.75" customHeight="1">
      <c r="A419" s="237"/>
      <c r="B419" s="238"/>
      <c r="C419" s="239"/>
      <c r="D419" s="240"/>
      <c r="E419" s="699">
        <v>14</v>
      </c>
      <c r="F419" s="847" t="s">
        <v>590</v>
      </c>
      <c r="G419" s="848"/>
      <c r="H419" s="208">
        <v>3</v>
      </c>
      <c r="I419" s="243">
        <f>IF(AND(OR(A419="x", A419="p"),NOT(B419="n")),H419,0)</f>
        <v>0</v>
      </c>
      <c r="J419" s="210">
        <f>IF(OR(D419="m", C419="y"),H419,0)</f>
        <v>0</v>
      </c>
      <c r="K419" s="211">
        <f>IF(AND(J419&gt;0,C419="y"),H419,0)</f>
        <v>0</v>
      </c>
      <c r="L419" s="700" t="s">
        <v>172</v>
      </c>
      <c r="M419" s="701"/>
      <c r="N419" s="137"/>
      <c r="O419" s="800" t="s">
        <v>591</v>
      </c>
      <c r="P419" s="800"/>
      <c r="Q419" s="800"/>
      <c r="R419" s="800"/>
      <c r="S419" s="800"/>
      <c r="T419" s="800"/>
      <c r="U419" s="800"/>
      <c r="V419" s="800"/>
      <c r="W419" s="800"/>
      <c r="X419" s="800"/>
      <c r="Y419" s="800"/>
      <c r="Z419" s="800"/>
      <c r="AA419" s="800"/>
      <c r="AB419" s="800"/>
      <c r="AC419" s="800"/>
      <c r="AD419" s="800"/>
      <c r="AE419" s="184"/>
      <c r="AF419" s="184"/>
      <c r="AG419" s="137"/>
      <c r="AH419" s="137"/>
      <c r="AI419" s="184"/>
      <c r="AJ419" s="184"/>
      <c r="AK419" s="184"/>
      <c r="AL419" s="184"/>
      <c r="AM419" s="184"/>
      <c r="AN419" s="184"/>
      <c r="AO419" s="184"/>
      <c r="AP419" s="184"/>
      <c r="AQ419" s="184"/>
      <c r="AR419" s="184"/>
      <c r="AS419" s="184"/>
      <c r="AT419" s="184"/>
      <c r="AU419" s="184"/>
      <c r="AV419" s="184"/>
      <c r="AW419" s="184"/>
      <c r="AX419" s="184"/>
      <c r="AY419" s="184"/>
      <c r="AZ419" s="184"/>
      <c r="BA419" s="184"/>
      <c r="BB419" s="184"/>
      <c r="BC419" s="184"/>
      <c r="BD419" s="184"/>
      <c r="BE419" s="184"/>
      <c r="BF419" s="184"/>
    </row>
    <row r="420" spans="1:58" s="185" customFormat="1" ht="25.5" customHeight="1">
      <c r="A420" s="214"/>
      <c r="B420" s="215"/>
      <c r="C420" s="216"/>
      <c r="D420" s="217"/>
      <c r="E420" s="702">
        <v>15</v>
      </c>
      <c r="F420" s="849" t="s">
        <v>592</v>
      </c>
      <c r="G420" s="850"/>
      <c r="H420" s="219">
        <v>3</v>
      </c>
      <c r="I420" s="209">
        <f>IF(AND(OR(A420="x", A420="p"),NOT(B420="n")),H420,0)</f>
        <v>0</v>
      </c>
      <c r="J420" s="220">
        <f>IF(OR(D420="m", C420="y"),H420,0)</f>
        <v>0</v>
      </c>
      <c r="K420" s="253">
        <f>IF(AND(J420&gt;0,C420="y"),H420,0)</f>
        <v>0</v>
      </c>
      <c r="L420" s="254" t="s">
        <v>172</v>
      </c>
      <c r="M420" s="160"/>
      <c r="N420" s="184"/>
      <c r="O420" s="202"/>
      <c r="P420" s="184"/>
      <c r="Q420" s="184"/>
      <c r="R420" s="184"/>
      <c r="S420" s="184"/>
      <c r="T420" s="184"/>
      <c r="U420" s="184"/>
      <c r="V420" s="184"/>
      <c r="W420" s="184"/>
      <c r="X420" s="184"/>
      <c r="Y420" s="184"/>
      <c r="Z420" s="184"/>
      <c r="AA420" s="184"/>
      <c r="AB420" s="184"/>
      <c r="AC420" s="184"/>
      <c r="AD420" s="184"/>
      <c r="AE420" s="184"/>
      <c r="AF420" s="184"/>
      <c r="AG420" s="184"/>
      <c r="AH420" s="184"/>
      <c r="AI420" s="184"/>
      <c r="AJ420" s="184"/>
      <c r="AK420" s="184"/>
      <c r="AL420" s="184"/>
      <c r="AM420" s="184"/>
      <c r="AN420" s="184"/>
      <c r="AO420" s="184"/>
      <c r="AP420" s="184"/>
      <c r="AQ420" s="184"/>
      <c r="AR420" s="184"/>
      <c r="AS420" s="184"/>
      <c r="AT420" s="184"/>
      <c r="AU420" s="184"/>
      <c r="AV420" s="184"/>
      <c r="AW420" s="184"/>
      <c r="AX420" s="184"/>
      <c r="AY420" s="184"/>
      <c r="AZ420" s="184"/>
      <c r="BA420" s="184"/>
      <c r="BB420" s="184"/>
      <c r="BC420" s="184"/>
      <c r="BD420" s="184"/>
      <c r="BE420" s="184"/>
      <c r="BF420" s="184"/>
    </row>
    <row r="421" spans="1:58" s="185" customFormat="1" ht="15" customHeight="1">
      <c r="A421" s="287"/>
      <c r="B421" s="288"/>
      <c r="C421" s="348"/>
      <c r="D421" s="349"/>
      <c r="E421" s="379">
        <v>16</v>
      </c>
      <c r="F421" s="844" t="s">
        <v>593</v>
      </c>
      <c r="G421" s="845"/>
      <c r="H421" s="634"/>
      <c r="I421" s="272"/>
      <c r="J421" s="273"/>
      <c r="K421" s="253"/>
      <c r="L421" s="779" t="s">
        <v>594</v>
      </c>
      <c r="M421" s="783"/>
      <c r="N421" s="184"/>
      <c r="O421" s="202"/>
      <c r="P421" s="184"/>
      <c r="Q421" s="184"/>
      <c r="R421" s="184"/>
      <c r="S421" s="184"/>
      <c r="T421" s="184"/>
      <c r="U421" s="184"/>
      <c r="V421" s="184"/>
      <c r="W421" s="184"/>
      <c r="X421" s="184"/>
      <c r="Y421" s="184"/>
      <c r="Z421" s="184"/>
      <c r="AA421" s="184"/>
      <c r="AB421" s="184"/>
      <c r="AC421" s="184"/>
      <c r="AD421" s="184"/>
      <c r="AE421" s="184"/>
      <c r="AF421" s="184"/>
      <c r="AG421" s="184"/>
      <c r="AH421" s="184"/>
      <c r="AI421" s="184"/>
      <c r="AJ421" s="184"/>
      <c r="AK421" s="184"/>
      <c r="AL421" s="184"/>
      <c r="AM421" s="184"/>
      <c r="AN421" s="137"/>
      <c r="AO421" s="137"/>
      <c r="AP421" s="137"/>
      <c r="AQ421" s="137"/>
      <c r="AR421" s="137"/>
      <c r="AS421" s="137"/>
      <c r="AT421" s="137"/>
      <c r="AU421" s="137"/>
      <c r="AV421" s="137"/>
      <c r="AW421" s="137"/>
      <c r="AX421" s="184"/>
      <c r="AY421" s="184"/>
      <c r="AZ421" s="184"/>
      <c r="BA421" s="184"/>
      <c r="BB421" s="184"/>
      <c r="BC421" s="184"/>
      <c r="BD421" s="184"/>
      <c r="BE421" s="184"/>
      <c r="BF421" s="184"/>
    </row>
    <row r="422" spans="1:58" ht="15">
      <c r="A422" s="291"/>
      <c r="B422" s="292"/>
      <c r="C422" s="293"/>
      <c r="D422" s="294"/>
      <c r="E422" s="587" t="s">
        <v>155</v>
      </c>
      <c r="F422" s="786" t="s">
        <v>595</v>
      </c>
      <c r="G422" s="787"/>
      <c r="H422" s="635">
        <v>1</v>
      </c>
      <c r="I422" s="243">
        <f>IF(AND(OR(A422="x", A422="p"),NOT(OR(B422="n", A423="x", A423="p"))),H422,0)</f>
        <v>0</v>
      </c>
      <c r="J422" s="265">
        <f>IF(AND(OR(D422="m", C422="y"),NOT(D423="m"),NOT(C423="y")),H422,0)</f>
        <v>0</v>
      </c>
      <c r="K422" s="253">
        <f>IF(AND(J422&gt;0,C422="y"),H422,0)</f>
        <v>0</v>
      </c>
      <c r="L422" s="807"/>
      <c r="M422" s="784"/>
      <c r="N422" s="184"/>
      <c r="O422" s="202"/>
      <c r="AG422" s="184"/>
      <c r="AH422" s="184"/>
    </row>
    <row r="423" spans="1:58" ht="15">
      <c r="A423" s="291"/>
      <c r="B423" s="292"/>
      <c r="C423" s="293"/>
      <c r="D423" s="294"/>
      <c r="E423" s="589" t="s">
        <v>157</v>
      </c>
      <c r="F423" s="788" t="s">
        <v>596</v>
      </c>
      <c r="G423" s="789"/>
      <c r="H423" s="636">
        <v>2</v>
      </c>
      <c r="I423" s="308">
        <f>IF(AND(OR(A423="x", A423="p"),NOT(OR(B423="n", A422="x", A422="p"))),H423,0)</f>
        <v>0</v>
      </c>
      <c r="J423" s="309">
        <f>IF(AND(OR(D423="m", C423="y"),NOT(D422="m"),NOT(C422="y")),H423,0)</f>
        <v>0</v>
      </c>
      <c r="K423" s="253">
        <f>IF(AND(J423&gt;0,C423="y"),H423,0)</f>
        <v>0</v>
      </c>
      <c r="L423" s="780"/>
      <c r="M423" s="784"/>
    </row>
    <row r="424" spans="1:58" ht="15">
      <c r="A424" s="287"/>
      <c r="B424" s="288"/>
      <c r="C424" s="288"/>
      <c r="D424" s="289"/>
      <c r="E424" s="379">
        <v>17</v>
      </c>
      <c r="F424" s="844" t="s">
        <v>597</v>
      </c>
      <c r="G424" s="845"/>
      <c r="H424" s="634"/>
      <c r="I424" s="272"/>
      <c r="J424" s="273"/>
      <c r="K424" s="253"/>
      <c r="L424" s="779" t="s">
        <v>594</v>
      </c>
      <c r="M424" s="783"/>
    </row>
    <row r="425" spans="1:58" ht="15">
      <c r="A425" s="291"/>
      <c r="B425" s="292"/>
      <c r="C425" s="293"/>
      <c r="D425" s="294"/>
      <c r="E425" s="587" t="s">
        <v>155</v>
      </c>
      <c r="F425" s="786" t="s">
        <v>598</v>
      </c>
      <c r="G425" s="787"/>
      <c r="H425" s="635">
        <v>1</v>
      </c>
      <c r="I425" s="243">
        <f>IF(AND(OR(A425="x", A425="p"),NOT(OR(B425="n", A426="x", A426="p"))),H425,0)</f>
        <v>0</v>
      </c>
      <c r="J425" s="265">
        <f>IF(AND(OR(D425="m", C425="y"),NOT(D426="m"),NOT(C426="y")),H425,0)</f>
        <v>0</v>
      </c>
      <c r="K425" s="253">
        <f>IF(AND(J425&gt;0,C425="y"),H425,0)</f>
        <v>0</v>
      </c>
      <c r="L425" s="807"/>
      <c r="M425" s="784"/>
    </row>
    <row r="426" spans="1:58" ht="15">
      <c r="A426" s="768"/>
      <c r="B426" s="204"/>
      <c r="C426" s="205"/>
      <c r="D426" s="206"/>
      <c r="E426" s="589" t="s">
        <v>157</v>
      </c>
      <c r="F426" s="788" t="s">
        <v>599</v>
      </c>
      <c r="G426" s="789"/>
      <c r="H426" s="703">
        <v>2</v>
      </c>
      <c r="I426" s="308">
        <f>IF(AND(OR(A426="x", A426="p"),NOT(OR(B426="n", A425="x", A425="p"))),H426,0)</f>
        <v>0</v>
      </c>
      <c r="J426" s="309">
        <f>IF(AND(OR(D426="m", C426="y"),NOT(D425="m"),NOT(C425="y")),H426,0)</f>
        <v>0</v>
      </c>
      <c r="K426" s="253">
        <f>IF(AND(J426&gt;0,C426="y"),H426,0)</f>
        <v>0</v>
      </c>
      <c r="L426" s="846"/>
      <c r="M426" s="809"/>
      <c r="AN426" s="184"/>
      <c r="AO426" s="184"/>
      <c r="AP426" s="184"/>
      <c r="AQ426" s="184"/>
      <c r="AR426" s="184"/>
      <c r="AS426" s="184"/>
      <c r="AT426" s="184"/>
      <c r="AU426" s="184"/>
      <c r="AV426" s="184"/>
      <c r="AW426" s="184"/>
    </row>
    <row r="427" spans="1:58" s="185" customFormat="1" ht="15">
      <c r="A427" s="214"/>
      <c r="B427" s="215"/>
      <c r="C427" s="216"/>
      <c r="D427" s="217"/>
      <c r="E427" s="699">
        <v>18</v>
      </c>
      <c r="F427" s="847" t="s">
        <v>600</v>
      </c>
      <c r="G427" s="848"/>
      <c r="H427" s="219">
        <v>2</v>
      </c>
      <c r="I427" s="243">
        <f>IF(AND(OR(A427="x", A427="p"),NOT(B427="n")),H427,0)</f>
        <v>0</v>
      </c>
      <c r="J427" s="210">
        <f>IF(OR(D427="m", C427="y"),H427,0)</f>
        <v>0</v>
      </c>
      <c r="K427" s="211">
        <f>IF(AND(J427&gt;0,C427="y"),H427,0)</f>
        <v>0</v>
      </c>
      <c r="L427" s="700" t="s">
        <v>172</v>
      </c>
      <c r="M427" s="701"/>
      <c r="N427" s="137"/>
      <c r="O427" s="138"/>
      <c r="P427" s="184"/>
      <c r="Q427" s="184"/>
      <c r="R427" s="184"/>
      <c r="S427" s="184"/>
      <c r="T427" s="184"/>
      <c r="U427" s="184"/>
      <c r="V427" s="184"/>
      <c r="W427" s="184"/>
      <c r="X427" s="184"/>
      <c r="Y427" s="184"/>
      <c r="Z427" s="184"/>
      <c r="AA427" s="184"/>
      <c r="AB427" s="184"/>
      <c r="AC427" s="184"/>
      <c r="AD427" s="184"/>
      <c r="AE427" s="184"/>
      <c r="AF427" s="184"/>
      <c r="AG427" s="137"/>
      <c r="AH427" s="137"/>
      <c r="AI427" s="184"/>
      <c r="AJ427" s="184"/>
      <c r="AK427" s="184"/>
      <c r="AL427" s="184"/>
      <c r="AM427" s="184"/>
      <c r="AN427" s="184"/>
      <c r="AO427" s="184"/>
      <c r="AP427" s="184"/>
      <c r="AQ427" s="184"/>
      <c r="AR427" s="184"/>
      <c r="AS427" s="184"/>
      <c r="AT427" s="184"/>
      <c r="AU427" s="184"/>
      <c r="AV427" s="184"/>
      <c r="AW427" s="184"/>
      <c r="AX427" s="184"/>
      <c r="AY427" s="184"/>
      <c r="AZ427" s="184"/>
      <c r="BA427" s="184"/>
      <c r="BB427" s="184"/>
      <c r="BC427" s="184"/>
      <c r="BD427" s="184"/>
      <c r="BE427" s="184"/>
      <c r="BF427" s="184"/>
    </row>
    <row r="428" spans="1:58" s="185" customFormat="1" ht="15.75" thickBot="1">
      <c r="A428" s="317"/>
      <c r="B428" s="318"/>
      <c r="C428" s="319"/>
      <c r="D428" s="320"/>
      <c r="E428" s="704">
        <v>19</v>
      </c>
      <c r="F428" s="839" t="s">
        <v>601</v>
      </c>
      <c r="G428" s="840"/>
      <c r="H428" s="271">
        <v>2</v>
      </c>
      <c r="I428" s="272">
        <f>IF(AND(OR(A428="x", A428="p"),NOT(B428="n")),H428,0)</f>
        <v>0</v>
      </c>
      <c r="J428" s="273">
        <f>IF(OR(D428="m", C428="y"),H428,0)</f>
        <v>0</v>
      </c>
      <c r="K428" s="211">
        <f>IF(AND(J428&gt;0,C428="y"),H428,0)</f>
        <v>0</v>
      </c>
      <c r="L428" s="496" t="s">
        <v>172</v>
      </c>
      <c r="M428" s="553"/>
      <c r="N428" s="184"/>
      <c r="O428" s="202"/>
      <c r="P428" s="184"/>
      <c r="Q428" s="184"/>
      <c r="R428" s="184"/>
      <c r="S428" s="184"/>
      <c r="T428" s="184"/>
      <c r="U428" s="184"/>
      <c r="V428" s="184"/>
      <c r="W428" s="184"/>
      <c r="X428" s="184"/>
      <c r="Y428" s="184"/>
      <c r="Z428" s="184"/>
      <c r="AA428" s="184"/>
      <c r="AB428" s="184"/>
      <c r="AC428" s="184"/>
      <c r="AD428" s="184"/>
      <c r="AE428" s="184"/>
      <c r="AF428" s="184"/>
      <c r="AG428" s="184"/>
      <c r="AH428" s="184"/>
      <c r="AI428" s="184"/>
      <c r="AJ428" s="184"/>
      <c r="AK428" s="184"/>
      <c r="AL428" s="184"/>
      <c r="AM428" s="184"/>
      <c r="AN428" s="137"/>
      <c r="AO428" s="137"/>
      <c r="AP428" s="137"/>
      <c r="AQ428" s="137"/>
      <c r="AR428" s="137"/>
      <c r="AS428" s="137"/>
      <c r="AT428" s="137"/>
      <c r="AU428" s="137"/>
      <c r="AV428" s="137"/>
      <c r="AW428" s="137"/>
      <c r="AX428" s="184"/>
      <c r="AY428" s="184"/>
      <c r="AZ428" s="184"/>
      <c r="BA428" s="184"/>
      <c r="BB428" s="184"/>
      <c r="BC428" s="184"/>
      <c r="BD428" s="184"/>
      <c r="BE428" s="184"/>
      <c r="BF428" s="184"/>
    </row>
    <row r="429" spans="1:58" ht="15.75" thickBot="1">
      <c r="A429" s="193"/>
      <c r="B429" s="194"/>
      <c r="C429" s="194"/>
      <c r="D429" s="276" t="s">
        <v>602</v>
      </c>
      <c r="E429" s="637"/>
      <c r="F429" s="638"/>
      <c r="G429" s="667"/>
      <c r="H429" s="529"/>
      <c r="I429" s="366"/>
      <c r="J429" s="367"/>
      <c r="K429" s="368"/>
      <c r="L429" s="283"/>
      <c r="M429" s="284"/>
      <c r="N429" s="184"/>
      <c r="O429" s="202"/>
      <c r="AG429" s="184"/>
      <c r="AH429" s="184"/>
    </row>
    <row r="430" spans="1:58" ht="27.75" customHeight="1">
      <c r="A430" s="287"/>
      <c r="B430" s="288"/>
      <c r="C430" s="288"/>
      <c r="D430" s="289"/>
      <c r="E430" s="520">
        <v>20</v>
      </c>
      <c r="F430" s="810" t="s">
        <v>603</v>
      </c>
      <c r="G430" s="811"/>
      <c r="H430" s="634"/>
      <c r="I430" s="585"/>
      <c r="J430" s="586"/>
      <c r="K430" s="253"/>
      <c r="L430" s="841" t="s">
        <v>604</v>
      </c>
      <c r="M430" s="275"/>
    </row>
    <row r="431" spans="1:58" ht="15">
      <c r="A431" s="291"/>
      <c r="B431" s="292"/>
      <c r="C431" s="293"/>
      <c r="D431" s="294"/>
      <c r="E431" s="587" t="s">
        <v>155</v>
      </c>
      <c r="F431" s="786" t="s">
        <v>605</v>
      </c>
      <c r="G431" s="787"/>
      <c r="H431" s="635">
        <v>1</v>
      </c>
      <c r="I431" s="243">
        <f t="shared" ref="I431:I436" si="18">IF(AND(OR(A431="x", A431="p"),NOT(B431="n")),H431,0)</f>
        <v>0</v>
      </c>
      <c r="J431" s="210">
        <f t="shared" ref="J431:J436" si="19">IF(OR(D431="m", C431="y"),H431,0)</f>
        <v>0</v>
      </c>
      <c r="K431" s="253">
        <f t="shared" ref="K431:K436" si="20">IF(AND(J431&gt;0,C431="y"),H431,0)</f>
        <v>0</v>
      </c>
      <c r="L431" s="807"/>
      <c r="M431" s="213"/>
    </row>
    <row r="432" spans="1:58" ht="15" customHeight="1">
      <c r="A432" s="203"/>
      <c r="B432" s="204"/>
      <c r="C432" s="205"/>
      <c r="D432" s="206"/>
      <c r="E432" s="587" t="s">
        <v>157</v>
      </c>
      <c r="F432" s="786" t="s">
        <v>714</v>
      </c>
      <c r="G432" s="787"/>
      <c r="H432" s="636">
        <v>2</v>
      </c>
      <c r="I432" s="300">
        <f t="shared" si="18"/>
        <v>0</v>
      </c>
      <c r="J432" s="633">
        <f t="shared" si="19"/>
        <v>0</v>
      </c>
      <c r="K432" s="253">
        <f t="shared" si="20"/>
        <v>0</v>
      </c>
      <c r="L432" s="807"/>
      <c r="M432" s="647"/>
    </row>
    <row r="433" spans="1:18" ht="15">
      <c r="A433" s="311"/>
      <c r="B433" s="312"/>
      <c r="C433" s="313"/>
      <c r="D433" s="314"/>
      <c r="E433" s="587" t="s">
        <v>160</v>
      </c>
      <c r="F433" s="842" t="s">
        <v>606</v>
      </c>
      <c r="G433" s="843"/>
      <c r="H433" s="705">
        <v>2</v>
      </c>
      <c r="I433" s="300">
        <f t="shared" si="18"/>
        <v>0</v>
      </c>
      <c r="J433" s="633">
        <f t="shared" si="19"/>
        <v>0</v>
      </c>
      <c r="K433" s="253">
        <f t="shared" si="20"/>
        <v>0</v>
      </c>
      <c r="L433" s="807"/>
      <c r="M433" s="647"/>
    </row>
    <row r="434" spans="1:18" ht="15" customHeight="1">
      <c r="A434" s="203"/>
      <c r="B434" s="204"/>
      <c r="C434" s="205"/>
      <c r="D434" s="206"/>
      <c r="E434" s="587" t="s">
        <v>169</v>
      </c>
      <c r="F434" s="842" t="s">
        <v>607</v>
      </c>
      <c r="G434" s="843"/>
      <c r="H434" s="706">
        <v>2</v>
      </c>
      <c r="I434" s="300">
        <f t="shared" si="18"/>
        <v>0</v>
      </c>
      <c r="J434" s="633">
        <f t="shared" si="19"/>
        <v>0</v>
      </c>
      <c r="K434" s="211">
        <f t="shared" si="20"/>
        <v>0</v>
      </c>
      <c r="L434" s="807"/>
      <c r="M434" s="647"/>
    </row>
    <row r="435" spans="1:18" ht="15" customHeight="1">
      <c r="A435" s="311"/>
      <c r="B435" s="312"/>
      <c r="C435" s="313"/>
      <c r="D435" s="707"/>
      <c r="E435" s="295" t="s">
        <v>200</v>
      </c>
      <c r="F435" s="798" t="s">
        <v>608</v>
      </c>
      <c r="G435" s="799"/>
      <c r="H435" s="299">
        <v>1</v>
      </c>
      <c r="I435" s="300">
        <f t="shared" si="18"/>
        <v>0</v>
      </c>
      <c r="J435" s="633">
        <f t="shared" si="19"/>
        <v>0</v>
      </c>
      <c r="K435" s="232">
        <f t="shared" si="20"/>
        <v>0</v>
      </c>
      <c r="L435" s="781"/>
      <c r="M435" s="708"/>
    </row>
    <row r="436" spans="1:18" ht="15">
      <c r="A436" s="302"/>
      <c r="B436" s="709"/>
      <c r="C436" s="710"/>
      <c r="D436" s="711"/>
      <c r="E436" s="306" t="s">
        <v>404</v>
      </c>
      <c r="F436" s="803" t="s">
        <v>609</v>
      </c>
      <c r="G436" s="804"/>
      <c r="H436" s="307">
        <v>1</v>
      </c>
      <c r="I436" s="230">
        <f t="shared" si="18"/>
        <v>0</v>
      </c>
      <c r="J436" s="231">
        <f t="shared" si="19"/>
        <v>0</v>
      </c>
      <c r="K436" s="221">
        <f t="shared" si="20"/>
        <v>0</v>
      </c>
      <c r="L436" s="782"/>
      <c r="M436" s="712"/>
    </row>
    <row r="437" spans="1:18" ht="42" customHeight="1">
      <c r="A437" s="669"/>
      <c r="B437" s="288"/>
      <c r="C437" s="288"/>
      <c r="D437" s="289"/>
      <c r="E437" s="520">
        <v>21</v>
      </c>
      <c r="F437" s="777" t="s">
        <v>706</v>
      </c>
      <c r="G437" s="778"/>
      <c r="H437" s="634"/>
      <c r="I437" s="585"/>
      <c r="J437" s="586"/>
      <c r="K437" s="221"/>
      <c r="L437" s="779" t="s">
        <v>610</v>
      </c>
      <c r="M437" s="275"/>
      <c r="O437" s="800" t="s">
        <v>611</v>
      </c>
      <c r="P437" s="800"/>
      <c r="Q437" s="800"/>
      <c r="R437" s="800"/>
    </row>
    <row r="438" spans="1:18" ht="15">
      <c r="A438" s="713"/>
      <c r="B438" s="714"/>
      <c r="C438" s="715"/>
      <c r="D438" s="716"/>
      <c r="E438" s="587" t="s">
        <v>155</v>
      </c>
      <c r="F438" s="786" t="s">
        <v>612</v>
      </c>
      <c r="G438" s="787"/>
      <c r="H438" s="717">
        <v>1</v>
      </c>
      <c r="I438" s="297">
        <f t="shared" ref="I438:I455" si="21">IF(AND(OR(A438="x", A438="p"),NOT(B438="n")),H438,0)</f>
        <v>0</v>
      </c>
      <c r="J438" s="632">
        <f t="shared" ref="J438:J455" si="22">IF(OR(D438="m", C438="y"),H438,0)</f>
        <v>0</v>
      </c>
      <c r="K438" s="221">
        <f t="shared" ref="K438:K455" si="23">IF(AND(J438&gt;0,C438="y"),H438,0)</f>
        <v>0</v>
      </c>
      <c r="L438" s="807"/>
      <c r="M438" s="647"/>
    </row>
    <row r="439" spans="1:18" ht="15" customHeight="1">
      <c r="A439" s="718"/>
      <c r="B439" s="312"/>
      <c r="C439" s="313"/>
      <c r="D439" s="314"/>
      <c r="E439" s="587" t="s">
        <v>157</v>
      </c>
      <c r="F439" s="786" t="s">
        <v>613</v>
      </c>
      <c r="G439" s="787"/>
      <c r="H439" s="636">
        <v>3</v>
      </c>
      <c r="I439" s="300">
        <f t="shared" si="21"/>
        <v>0</v>
      </c>
      <c r="J439" s="633">
        <f t="shared" si="22"/>
        <v>0</v>
      </c>
      <c r="K439" s="253">
        <f t="shared" si="23"/>
        <v>0</v>
      </c>
      <c r="L439" s="807"/>
      <c r="M439" s="647"/>
      <c r="O439" s="800" t="s">
        <v>614</v>
      </c>
      <c r="P439" s="800"/>
      <c r="Q439" s="800"/>
    </row>
    <row r="440" spans="1:18" ht="15" customHeight="1">
      <c r="A440" s="718"/>
      <c r="B440" s="312"/>
      <c r="C440" s="313"/>
      <c r="D440" s="314"/>
      <c r="E440" s="587" t="s">
        <v>160</v>
      </c>
      <c r="F440" s="786" t="s">
        <v>615</v>
      </c>
      <c r="G440" s="787"/>
      <c r="H440" s="636">
        <v>3</v>
      </c>
      <c r="I440" s="300">
        <f t="shared" si="21"/>
        <v>0</v>
      </c>
      <c r="J440" s="633">
        <f t="shared" si="22"/>
        <v>0</v>
      </c>
      <c r="K440" s="253">
        <f t="shared" si="23"/>
        <v>0</v>
      </c>
      <c r="L440" s="807"/>
      <c r="M440" s="647"/>
      <c r="O440" s="769"/>
    </row>
    <row r="441" spans="1:18" ht="15" customHeight="1">
      <c r="A441" s="718"/>
      <c r="B441" s="312"/>
      <c r="C441" s="313"/>
      <c r="D441" s="314"/>
      <c r="E441" s="587" t="s">
        <v>169</v>
      </c>
      <c r="F441" s="786" t="s">
        <v>616</v>
      </c>
      <c r="G441" s="787"/>
      <c r="H441" s="636">
        <v>3</v>
      </c>
      <c r="I441" s="300">
        <f t="shared" si="21"/>
        <v>0</v>
      </c>
      <c r="J441" s="633">
        <f t="shared" si="22"/>
        <v>0</v>
      </c>
      <c r="K441" s="253">
        <f t="shared" si="23"/>
        <v>0</v>
      </c>
      <c r="L441" s="807"/>
      <c r="M441" s="647"/>
      <c r="O441" s="800" t="s">
        <v>617</v>
      </c>
      <c r="P441" s="800"/>
      <c r="Q441" s="800"/>
      <c r="R441" s="800"/>
    </row>
    <row r="442" spans="1:18" ht="15" customHeight="1">
      <c r="A442" s="718"/>
      <c r="B442" s="312"/>
      <c r="C442" s="313"/>
      <c r="D442" s="314"/>
      <c r="E442" s="587" t="s">
        <v>200</v>
      </c>
      <c r="F442" s="786" t="s">
        <v>618</v>
      </c>
      <c r="G442" s="787"/>
      <c r="H442" s="636">
        <v>1</v>
      </c>
      <c r="I442" s="300">
        <f>IF(AND(OR(A442="x", A442="p"),NOT(B442="n")),H442,0)</f>
        <v>0</v>
      </c>
      <c r="J442" s="633">
        <f>IF(OR(D442="m", C442="y"),H442,0)</f>
        <v>0</v>
      </c>
      <c r="K442" s="253">
        <f>IF(AND(J442&gt;0,C442="y"),H442,0)</f>
        <v>0</v>
      </c>
      <c r="L442" s="807"/>
      <c r="M442" s="647"/>
    </row>
    <row r="443" spans="1:18" ht="15" customHeight="1">
      <c r="A443" s="718"/>
      <c r="B443" s="312"/>
      <c r="C443" s="313"/>
      <c r="D443" s="314"/>
      <c r="E443" s="587" t="s">
        <v>404</v>
      </c>
      <c r="F443" s="786" t="s">
        <v>618</v>
      </c>
      <c r="G443" s="787"/>
      <c r="H443" s="636">
        <v>1</v>
      </c>
      <c r="I443" s="300">
        <f t="shared" si="21"/>
        <v>0</v>
      </c>
      <c r="J443" s="633">
        <f t="shared" si="22"/>
        <v>0</v>
      </c>
      <c r="K443" s="253">
        <f t="shared" si="23"/>
        <v>0</v>
      </c>
      <c r="L443" s="807"/>
      <c r="M443" s="647"/>
    </row>
    <row r="444" spans="1:18" ht="15" customHeight="1">
      <c r="A444" s="719"/>
      <c r="B444" s="238"/>
      <c r="C444" s="239"/>
      <c r="D444" s="240"/>
      <c r="E444" s="587" t="s">
        <v>406</v>
      </c>
      <c r="F444" s="786" t="s">
        <v>619</v>
      </c>
      <c r="G444" s="787"/>
      <c r="H444" s="636">
        <v>2</v>
      </c>
      <c r="I444" s="300">
        <f t="shared" si="21"/>
        <v>0</v>
      </c>
      <c r="J444" s="633">
        <f t="shared" si="22"/>
        <v>0</v>
      </c>
      <c r="K444" s="253">
        <f t="shared" si="23"/>
        <v>0</v>
      </c>
      <c r="L444" s="807"/>
      <c r="M444" s="647"/>
    </row>
    <row r="445" spans="1:18" ht="15" customHeight="1">
      <c r="A445" s="720"/>
      <c r="B445" s="721"/>
      <c r="C445" s="722"/>
      <c r="D445" s="723"/>
      <c r="E445" s="587" t="s">
        <v>620</v>
      </c>
      <c r="F445" s="786" t="s">
        <v>621</v>
      </c>
      <c r="G445" s="787"/>
      <c r="H445" s="724">
        <v>1</v>
      </c>
      <c r="I445" s="300">
        <f t="shared" si="21"/>
        <v>0</v>
      </c>
      <c r="J445" s="633">
        <f t="shared" si="22"/>
        <v>0</v>
      </c>
      <c r="K445" s="221">
        <f t="shared" si="23"/>
        <v>0</v>
      </c>
      <c r="L445" s="807"/>
      <c r="M445" s="725"/>
    </row>
    <row r="446" spans="1:18" ht="15" customHeight="1">
      <c r="A446" s="713"/>
      <c r="B446" s="714"/>
      <c r="C446" s="715"/>
      <c r="D446" s="716"/>
      <c r="E446" s="587" t="s">
        <v>622</v>
      </c>
      <c r="F446" s="786" t="s">
        <v>623</v>
      </c>
      <c r="G446" s="787"/>
      <c r="H446" s="724">
        <v>1</v>
      </c>
      <c r="I446" s="300">
        <f t="shared" si="21"/>
        <v>0</v>
      </c>
      <c r="J446" s="633">
        <f t="shared" si="22"/>
        <v>0</v>
      </c>
      <c r="K446" s="221">
        <f t="shared" si="23"/>
        <v>0</v>
      </c>
      <c r="L446" s="807"/>
      <c r="M446" s="647"/>
    </row>
    <row r="447" spans="1:18" ht="15" customHeight="1">
      <c r="A447" s="672"/>
      <c r="B447" s="292"/>
      <c r="C447" s="293"/>
      <c r="D447" s="294"/>
      <c r="E447" s="587" t="s">
        <v>624</v>
      </c>
      <c r="F447" s="786" t="s">
        <v>537</v>
      </c>
      <c r="G447" s="787"/>
      <c r="H447" s="636">
        <v>1</v>
      </c>
      <c r="I447" s="300">
        <f t="shared" si="21"/>
        <v>0</v>
      </c>
      <c r="J447" s="633">
        <f t="shared" si="22"/>
        <v>0</v>
      </c>
      <c r="K447" s="221">
        <f t="shared" si="23"/>
        <v>0</v>
      </c>
      <c r="L447" s="807"/>
      <c r="M447" s="647"/>
    </row>
    <row r="448" spans="1:18" ht="15" customHeight="1">
      <c r="A448" s="718"/>
      <c r="B448" s="312"/>
      <c r="C448" s="313"/>
      <c r="D448" s="314"/>
      <c r="E448" s="587" t="s">
        <v>625</v>
      </c>
      <c r="F448" s="786" t="s">
        <v>626</v>
      </c>
      <c r="G448" s="787"/>
      <c r="H448" s="636">
        <v>1</v>
      </c>
      <c r="I448" s="300">
        <f t="shared" si="21"/>
        <v>0</v>
      </c>
      <c r="J448" s="633">
        <f t="shared" si="22"/>
        <v>0</v>
      </c>
      <c r="K448" s="221">
        <f t="shared" si="23"/>
        <v>0</v>
      </c>
      <c r="L448" s="807"/>
      <c r="M448" s="647"/>
    </row>
    <row r="449" spans="1:58" ht="15" customHeight="1">
      <c r="A449" s="718"/>
      <c r="B449" s="312"/>
      <c r="C449" s="313"/>
      <c r="D449" s="314"/>
      <c r="E449" s="587" t="s">
        <v>627</v>
      </c>
      <c r="F449" s="786" t="s">
        <v>628</v>
      </c>
      <c r="G449" s="787"/>
      <c r="H449" s="636">
        <v>1</v>
      </c>
      <c r="I449" s="300">
        <f t="shared" si="21"/>
        <v>0</v>
      </c>
      <c r="J449" s="633">
        <f t="shared" si="22"/>
        <v>0</v>
      </c>
      <c r="K449" s="221">
        <f t="shared" si="23"/>
        <v>0</v>
      </c>
      <c r="L449" s="807"/>
      <c r="M449" s="647"/>
    </row>
    <row r="450" spans="1:58" ht="15" customHeight="1">
      <c r="A450" s="718"/>
      <c r="B450" s="312"/>
      <c r="C450" s="313"/>
      <c r="D450" s="314"/>
      <c r="E450" s="587" t="s">
        <v>629</v>
      </c>
      <c r="F450" s="786" t="s">
        <v>630</v>
      </c>
      <c r="G450" s="787"/>
      <c r="H450" s="636">
        <v>1</v>
      </c>
      <c r="I450" s="300">
        <f t="shared" si="21"/>
        <v>0</v>
      </c>
      <c r="J450" s="633">
        <f t="shared" si="22"/>
        <v>0</v>
      </c>
      <c r="K450" s="221">
        <f t="shared" si="23"/>
        <v>0</v>
      </c>
      <c r="L450" s="807"/>
      <c r="M450" s="647"/>
      <c r="O450" s="769"/>
    </row>
    <row r="451" spans="1:58" ht="15" customHeight="1">
      <c r="A451" s="718"/>
      <c r="B451" s="312"/>
      <c r="C451" s="313"/>
      <c r="D451" s="314"/>
      <c r="E451" s="587" t="s">
        <v>631</v>
      </c>
      <c r="F451" s="786" t="s">
        <v>632</v>
      </c>
      <c r="G451" s="787"/>
      <c r="H451" s="636">
        <v>1</v>
      </c>
      <c r="I451" s="300">
        <f t="shared" si="21"/>
        <v>0</v>
      </c>
      <c r="J451" s="633">
        <f t="shared" si="22"/>
        <v>0</v>
      </c>
      <c r="K451" s="221">
        <f t="shared" si="23"/>
        <v>0</v>
      </c>
      <c r="L451" s="807"/>
      <c r="M451" s="647"/>
      <c r="O451" s="137"/>
    </row>
    <row r="452" spans="1:58" ht="15" customHeight="1">
      <c r="A452" s="718"/>
      <c r="B452" s="312"/>
      <c r="C452" s="313"/>
      <c r="D452" s="314"/>
      <c r="E452" s="587" t="s">
        <v>633</v>
      </c>
      <c r="F452" s="786" t="s">
        <v>634</v>
      </c>
      <c r="G452" s="787"/>
      <c r="H452" s="636">
        <v>1</v>
      </c>
      <c r="I452" s="300">
        <f t="shared" si="21"/>
        <v>0</v>
      </c>
      <c r="J452" s="633">
        <f t="shared" si="22"/>
        <v>0</v>
      </c>
      <c r="K452" s="221">
        <f t="shared" si="23"/>
        <v>0</v>
      </c>
      <c r="L452" s="807"/>
      <c r="M452" s="647"/>
    </row>
    <row r="453" spans="1:58" ht="15">
      <c r="A453" s="719"/>
      <c r="B453" s="238"/>
      <c r="C453" s="239"/>
      <c r="D453" s="240"/>
      <c r="E453" s="734" t="s">
        <v>635</v>
      </c>
      <c r="F453" s="796" t="s">
        <v>636</v>
      </c>
      <c r="G453" s="797"/>
      <c r="H453" s="703">
        <v>1</v>
      </c>
      <c r="I453" s="766">
        <f t="shared" si="21"/>
        <v>0</v>
      </c>
      <c r="J453" s="767">
        <f t="shared" si="22"/>
        <v>0</v>
      </c>
      <c r="K453" s="211">
        <f t="shared" si="23"/>
        <v>0</v>
      </c>
      <c r="L453" s="838"/>
      <c r="M453" s="727"/>
    </row>
    <row r="454" spans="1:58" ht="15">
      <c r="A454" s="719"/>
      <c r="B454" s="764"/>
      <c r="C454" s="239"/>
      <c r="D454" s="765"/>
      <c r="E454" s="589" t="s">
        <v>707</v>
      </c>
      <c r="F454" s="788" t="s">
        <v>708</v>
      </c>
      <c r="G454" s="789"/>
      <c r="H454" s="726">
        <v>1</v>
      </c>
      <c r="I454" s="308">
        <f t="shared" ref="I454" si="24">IF(AND(OR(A454="x", A454="p"),NOT(B454="n")),H454,0)</f>
        <v>0</v>
      </c>
      <c r="J454" s="608">
        <f t="shared" ref="J454" si="25">IF(OR(D454="m", C454="y"),H454,0)</f>
        <v>0</v>
      </c>
      <c r="K454" s="211">
        <f t="shared" ref="K454" si="26">IF(AND(J454&gt;0,C454="y"),H454,0)</f>
        <v>0</v>
      </c>
      <c r="L454" s="782"/>
      <c r="M454" s="727"/>
    </row>
    <row r="455" spans="1:58" ht="15">
      <c r="A455" s="214"/>
      <c r="B455" s="215"/>
      <c r="C455" s="216"/>
      <c r="D455" s="217"/>
      <c r="E455" s="251">
        <v>22</v>
      </c>
      <c r="F455" s="774" t="s">
        <v>637</v>
      </c>
      <c r="G455" s="775"/>
      <c r="H455" s="519">
        <v>1</v>
      </c>
      <c r="I455" s="209">
        <f t="shared" si="21"/>
        <v>0</v>
      </c>
      <c r="J455" s="220">
        <f t="shared" si="22"/>
        <v>0</v>
      </c>
      <c r="K455" s="253">
        <f t="shared" si="23"/>
        <v>0</v>
      </c>
      <c r="L455" s="246" t="s">
        <v>366</v>
      </c>
      <c r="M455" s="223"/>
      <c r="AN455" s="184"/>
      <c r="AO455" s="184"/>
      <c r="AP455" s="184"/>
      <c r="AQ455" s="184"/>
      <c r="AR455" s="184"/>
      <c r="AS455" s="184"/>
      <c r="AT455" s="184"/>
      <c r="AU455" s="184"/>
      <c r="AV455" s="184"/>
      <c r="AW455" s="184"/>
    </row>
    <row r="456" spans="1:58" s="185" customFormat="1" ht="17.25" customHeight="1">
      <c r="A456" s="214"/>
      <c r="B456" s="215"/>
      <c r="C456" s="216"/>
      <c r="D456" s="217"/>
      <c r="E456" s="218">
        <v>23</v>
      </c>
      <c r="F456" s="774" t="s">
        <v>638</v>
      </c>
      <c r="G456" s="775"/>
      <c r="H456" s="519">
        <v>1</v>
      </c>
      <c r="I456" s="209">
        <f>IF(AND(OR(A456="x", A456="p"),NOT(B456="n")),H456,0)</f>
        <v>0</v>
      </c>
      <c r="J456" s="220">
        <f>IF(OR(D456="m", C456="y"),H456,0)</f>
        <v>0</v>
      </c>
      <c r="K456" s="253">
        <f>IF(AND(J456&gt;0,C456="y"),H456,0)</f>
        <v>0</v>
      </c>
      <c r="L456" s="246" t="s">
        <v>172</v>
      </c>
      <c r="M456" s="223"/>
      <c r="N456" s="137"/>
      <c r="O456" s="138"/>
      <c r="P456" s="184"/>
      <c r="Q456" s="184"/>
      <c r="R456" s="184"/>
      <c r="S456" s="184"/>
      <c r="T456" s="184"/>
      <c r="U456" s="184"/>
      <c r="V456" s="184"/>
      <c r="W456" s="184"/>
      <c r="X456" s="184"/>
      <c r="Y456" s="184"/>
      <c r="Z456" s="184"/>
      <c r="AA456" s="184"/>
      <c r="AB456" s="184"/>
      <c r="AC456" s="184"/>
      <c r="AD456" s="184"/>
      <c r="AE456" s="184"/>
      <c r="AF456" s="184"/>
      <c r="AG456" s="137"/>
      <c r="AH456" s="137"/>
      <c r="AI456" s="184"/>
      <c r="AJ456" s="184"/>
      <c r="AK456" s="184"/>
      <c r="AL456" s="184"/>
      <c r="AM456" s="184"/>
      <c r="AN456" s="184"/>
      <c r="AO456" s="184"/>
      <c r="AP456" s="184"/>
      <c r="AQ456" s="184"/>
      <c r="AR456" s="184"/>
      <c r="AS456" s="184"/>
      <c r="AT456" s="184"/>
      <c r="AU456" s="184"/>
      <c r="AV456" s="184"/>
      <c r="AW456" s="184"/>
      <c r="AX456" s="184"/>
      <c r="AY456" s="184"/>
      <c r="AZ456" s="184"/>
      <c r="BA456" s="184"/>
      <c r="BB456" s="184"/>
      <c r="BC456" s="184"/>
      <c r="BD456" s="184"/>
      <c r="BE456" s="184"/>
      <c r="BF456" s="184"/>
    </row>
    <row r="457" spans="1:58" s="185" customFormat="1" ht="18" customHeight="1" thickBot="1">
      <c r="A457" s="214"/>
      <c r="B457" s="215"/>
      <c r="C457" s="216"/>
      <c r="D457" s="217"/>
      <c r="E457" s="218">
        <v>24</v>
      </c>
      <c r="F457" s="774" t="s">
        <v>639</v>
      </c>
      <c r="G457" s="775"/>
      <c r="H457" s="519">
        <v>1</v>
      </c>
      <c r="I457" s="209">
        <f>IF(AND(OR(A457="x", A457="p"),NOT(B457="n")),H457,0)</f>
        <v>0</v>
      </c>
      <c r="J457" s="220">
        <f>IF(OR(D457="m", C457="y"),H457,0)</f>
        <v>0</v>
      </c>
      <c r="K457" s="253">
        <f>IF(AND(J457&gt;0,C457="y"),H457,0)</f>
        <v>0</v>
      </c>
      <c r="L457" s="246" t="s">
        <v>172</v>
      </c>
      <c r="M457" s="223"/>
      <c r="N457" s="184"/>
      <c r="O457" s="202"/>
      <c r="P457" s="184"/>
      <c r="Q457" s="184"/>
      <c r="R457" s="184"/>
      <c r="S457" s="184"/>
      <c r="T457" s="184"/>
      <c r="U457" s="184"/>
      <c r="V457" s="184"/>
      <c r="W457" s="184"/>
      <c r="X457" s="184"/>
      <c r="Y457" s="184"/>
      <c r="Z457" s="184"/>
      <c r="AA457" s="184"/>
      <c r="AB457" s="184"/>
      <c r="AC457" s="184"/>
      <c r="AD457" s="184"/>
      <c r="AE457" s="184"/>
      <c r="AF457" s="184"/>
      <c r="AG457" s="184"/>
      <c r="AH457" s="184"/>
      <c r="AI457" s="184"/>
      <c r="AJ457" s="184"/>
      <c r="AK457" s="184"/>
      <c r="AL457" s="184"/>
      <c r="AM457" s="184"/>
      <c r="AN457" s="184"/>
      <c r="AO457" s="184"/>
      <c r="AP457" s="184"/>
      <c r="AQ457" s="184"/>
      <c r="AR457" s="184"/>
      <c r="AS457" s="184"/>
      <c r="AT457" s="184"/>
      <c r="AU457" s="184"/>
      <c r="AV457" s="184"/>
      <c r="AW457" s="184"/>
      <c r="AX457" s="184"/>
      <c r="AY457" s="184"/>
      <c r="AZ457" s="184"/>
      <c r="BA457" s="184"/>
      <c r="BB457" s="184"/>
      <c r="BC457" s="184"/>
      <c r="BD457" s="184"/>
      <c r="BE457" s="184"/>
      <c r="BF457" s="184"/>
    </row>
    <row r="458" spans="1:58" s="185" customFormat="1" ht="15.75" thickBot="1">
      <c r="A458" s="193"/>
      <c r="B458" s="194"/>
      <c r="C458" s="194"/>
      <c r="D458" s="276" t="s">
        <v>640</v>
      </c>
      <c r="E458" s="637"/>
      <c r="F458" s="638"/>
      <c r="G458" s="667"/>
      <c r="H458" s="507"/>
      <c r="I458" s="343"/>
      <c r="J458" s="344"/>
      <c r="K458" s="508"/>
      <c r="L458" s="833"/>
      <c r="M458" s="834"/>
      <c r="N458" s="184"/>
      <c r="O458" s="202"/>
      <c r="P458" s="184"/>
      <c r="Q458" s="184"/>
      <c r="R458" s="184"/>
      <c r="S458" s="184"/>
      <c r="T458" s="184"/>
      <c r="U458" s="184"/>
      <c r="V458" s="184"/>
      <c r="W458" s="184"/>
      <c r="X458" s="184"/>
      <c r="Y458" s="184"/>
      <c r="Z458" s="184"/>
      <c r="AA458" s="184"/>
      <c r="AB458" s="184"/>
      <c r="AC458" s="184"/>
      <c r="AD458" s="184"/>
      <c r="AE458" s="184"/>
      <c r="AF458" s="184"/>
      <c r="AG458" s="184"/>
      <c r="AH458" s="184"/>
      <c r="AI458" s="184"/>
      <c r="AJ458" s="184"/>
      <c r="AK458" s="184"/>
      <c r="AL458" s="184"/>
      <c r="AM458" s="184"/>
      <c r="AN458" s="184"/>
      <c r="AO458" s="184"/>
      <c r="AP458" s="184"/>
      <c r="AQ458" s="184"/>
      <c r="AR458" s="184"/>
      <c r="AS458" s="184"/>
      <c r="AT458" s="184"/>
      <c r="AU458" s="184"/>
      <c r="AV458" s="184"/>
      <c r="AW458" s="184"/>
      <c r="AX458" s="184"/>
      <c r="AY458" s="184"/>
      <c r="AZ458" s="184"/>
      <c r="BA458" s="184"/>
      <c r="BB458" s="184"/>
      <c r="BC458" s="184"/>
      <c r="BD458" s="184"/>
      <c r="BE458" s="184"/>
      <c r="BF458" s="184"/>
    </row>
    <row r="459" spans="1:58" s="185" customFormat="1" ht="26.25" customHeight="1">
      <c r="A459" s="214"/>
      <c r="B459" s="215"/>
      <c r="C459" s="216"/>
      <c r="D459" s="217"/>
      <c r="E459" s="218">
        <v>25</v>
      </c>
      <c r="F459" s="835" t="s">
        <v>641</v>
      </c>
      <c r="G459" s="836"/>
      <c r="H459" s="519">
        <v>3</v>
      </c>
      <c r="I459" s="209">
        <f t="shared" ref="I459:I469" si="27">IF(AND(OR(A459="x", A459="p"),NOT(B459="n")),H459,0)</f>
        <v>0</v>
      </c>
      <c r="J459" s="220">
        <f t="shared" ref="J459:J469" si="28">IF(OR(D459="m", C459="y"),H459,0)</f>
        <v>0</v>
      </c>
      <c r="K459" s="253">
        <f t="shared" ref="K459:K470" si="29">IF(AND(J459&gt;0,C459="y"),H459,0)</f>
        <v>0</v>
      </c>
      <c r="L459" s="246" t="s">
        <v>88</v>
      </c>
      <c r="M459" s="223"/>
      <c r="N459" s="184"/>
      <c r="O459" s="837" t="s">
        <v>642</v>
      </c>
      <c r="P459" s="837"/>
      <c r="Q459" s="837"/>
      <c r="R459" s="837"/>
      <c r="S459" s="837"/>
      <c r="T459" s="837"/>
      <c r="U459" s="837"/>
      <c r="V459" s="837"/>
      <c r="W459" s="837"/>
      <c r="X459" s="837"/>
      <c r="Y459" s="837"/>
      <c r="Z459" s="837"/>
      <c r="AA459" s="837"/>
      <c r="AB459" s="837"/>
      <c r="AC459" s="837"/>
      <c r="AD459" s="837"/>
      <c r="AE459" s="184"/>
      <c r="AF459" s="184"/>
      <c r="AG459" s="184"/>
      <c r="AH459" s="184"/>
      <c r="AI459" s="184"/>
      <c r="AJ459" s="184"/>
      <c r="AK459" s="184"/>
      <c r="AL459" s="184"/>
      <c r="AM459" s="184"/>
      <c r="AN459" s="184"/>
      <c r="AO459" s="184"/>
      <c r="AP459" s="184"/>
      <c r="AQ459" s="184"/>
      <c r="AR459" s="184"/>
      <c r="AS459" s="184"/>
      <c r="AT459" s="184"/>
      <c r="AU459" s="184"/>
      <c r="AV459" s="184"/>
      <c r="AW459" s="184"/>
      <c r="AX459" s="184"/>
      <c r="AY459" s="184"/>
      <c r="AZ459" s="184"/>
      <c r="BA459" s="184"/>
      <c r="BB459" s="184"/>
      <c r="BC459" s="184"/>
      <c r="BD459" s="184"/>
      <c r="BE459" s="184"/>
      <c r="BF459" s="184"/>
    </row>
    <row r="460" spans="1:58" s="185" customFormat="1" ht="30.75" customHeight="1">
      <c r="A460" s="214"/>
      <c r="B460" s="215"/>
      <c r="C460" s="216"/>
      <c r="D460" s="217"/>
      <c r="E460" s="218">
        <v>26</v>
      </c>
      <c r="F460" s="774" t="s">
        <v>643</v>
      </c>
      <c r="G460" s="775"/>
      <c r="H460" s="519">
        <v>3</v>
      </c>
      <c r="I460" s="209">
        <f t="shared" si="27"/>
        <v>0</v>
      </c>
      <c r="J460" s="220">
        <f t="shared" si="28"/>
        <v>0</v>
      </c>
      <c r="K460" s="253">
        <f t="shared" si="29"/>
        <v>0</v>
      </c>
      <c r="L460" s="246" t="s">
        <v>491</v>
      </c>
      <c r="M460" s="223"/>
      <c r="N460" s="184"/>
      <c r="O460" s="202"/>
      <c r="P460" s="184"/>
      <c r="Q460" s="184"/>
      <c r="R460" s="184"/>
      <c r="S460" s="184"/>
      <c r="T460" s="184"/>
      <c r="U460" s="184"/>
      <c r="V460" s="184"/>
      <c r="W460" s="184"/>
      <c r="X460" s="184"/>
      <c r="Y460" s="184"/>
      <c r="Z460" s="184"/>
      <c r="AA460" s="184"/>
      <c r="AB460" s="184"/>
      <c r="AC460" s="184"/>
      <c r="AD460" s="184"/>
      <c r="AE460" s="184"/>
      <c r="AF460" s="184"/>
      <c r="AG460" s="184"/>
      <c r="AH460" s="184"/>
      <c r="AI460" s="184"/>
      <c r="AJ460" s="184"/>
      <c r="AK460" s="184"/>
      <c r="AL460" s="184"/>
      <c r="AM460" s="184"/>
      <c r="AN460" s="184"/>
      <c r="AO460" s="184"/>
      <c r="AP460" s="184"/>
      <c r="AQ460" s="184"/>
      <c r="AR460" s="184"/>
      <c r="AS460" s="184"/>
      <c r="AT460" s="184"/>
      <c r="AU460" s="184"/>
      <c r="AV460" s="184"/>
      <c r="AW460" s="184"/>
      <c r="AX460" s="184"/>
      <c r="AY460" s="184"/>
      <c r="AZ460" s="184"/>
      <c r="BA460" s="184"/>
      <c r="BB460" s="184"/>
      <c r="BC460" s="184"/>
      <c r="BD460" s="184"/>
      <c r="BE460" s="184"/>
      <c r="BF460" s="184"/>
    </row>
    <row r="461" spans="1:58" s="185" customFormat="1" ht="24.75" customHeight="1">
      <c r="A461" s="214"/>
      <c r="B461" s="215"/>
      <c r="C461" s="216"/>
      <c r="D461" s="217"/>
      <c r="E461" s="218">
        <v>27</v>
      </c>
      <c r="F461" s="774" t="s">
        <v>644</v>
      </c>
      <c r="G461" s="775"/>
      <c r="H461" s="519">
        <v>1</v>
      </c>
      <c r="I461" s="209">
        <f t="shared" si="27"/>
        <v>0</v>
      </c>
      <c r="J461" s="220">
        <f t="shared" si="28"/>
        <v>0</v>
      </c>
      <c r="K461" s="253">
        <f t="shared" si="29"/>
        <v>0</v>
      </c>
      <c r="L461" s="246" t="s">
        <v>88</v>
      </c>
      <c r="M461" s="223"/>
      <c r="N461" s="184"/>
      <c r="O461" s="837" t="s">
        <v>645</v>
      </c>
      <c r="P461" s="837"/>
      <c r="Q461" s="837"/>
      <c r="R461" s="837"/>
      <c r="S461" s="837"/>
      <c r="T461" s="837"/>
      <c r="U461" s="837"/>
      <c r="V461" s="837"/>
      <c r="W461" s="837"/>
      <c r="X461" s="837"/>
      <c r="Y461" s="837"/>
      <c r="Z461" s="837"/>
      <c r="AA461" s="837"/>
      <c r="AB461" s="837"/>
      <c r="AC461" s="837"/>
      <c r="AD461" s="184"/>
      <c r="AE461" s="184"/>
      <c r="AF461" s="184"/>
      <c r="AG461" s="184"/>
      <c r="AH461" s="184"/>
      <c r="AI461" s="184"/>
      <c r="AJ461" s="184"/>
      <c r="AK461" s="184"/>
      <c r="AL461" s="184"/>
      <c r="AM461" s="184"/>
      <c r="AN461" s="184"/>
      <c r="AO461" s="184"/>
      <c r="AP461" s="184"/>
      <c r="AQ461" s="184"/>
      <c r="AR461" s="184"/>
      <c r="AS461" s="184"/>
      <c r="AT461" s="184"/>
      <c r="AU461" s="184"/>
      <c r="AV461" s="184"/>
      <c r="AW461" s="184"/>
      <c r="AX461" s="184"/>
      <c r="AY461" s="184"/>
      <c r="AZ461" s="184"/>
      <c r="BA461" s="184"/>
      <c r="BB461" s="184"/>
      <c r="BC461" s="184"/>
      <c r="BD461" s="184"/>
      <c r="BE461" s="184"/>
      <c r="BF461" s="184"/>
    </row>
    <row r="462" spans="1:58" s="185" customFormat="1" ht="37.5" customHeight="1">
      <c r="A462" s="214"/>
      <c r="B462" s="215"/>
      <c r="C462" s="216"/>
      <c r="D462" s="217"/>
      <c r="E462" s="218">
        <v>28</v>
      </c>
      <c r="F462" s="774" t="s">
        <v>646</v>
      </c>
      <c r="G462" s="775"/>
      <c r="H462" s="519">
        <v>1</v>
      </c>
      <c r="I462" s="209">
        <f t="shared" si="27"/>
        <v>0</v>
      </c>
      <c r="J462" s="220">
        <f t="shared" si="28"/>
        <v>0</v>
      </c>
      <c r="K462" s="253">
        <f t="shared" si="29"/>
        <v>0</v>
      </c>
      <c r="L462" s="246" t="s">
        <v>491</v>
      </c>
      <c r="M462" s="223"/>
      <c r="N462" s="184"/>
      <c r="O462" s="202"/>
      <c r="P462" s="184"/>
      <c r="Q462" s="184"/>
      <c r="R462" s="184"/>
      <c r="S462" s="184"/>
      <c r="T462" s="184"/>
      <c r="U462" s="184"/>
      <c r="V462" s="184"/>
      <c r="W462" s="184"/>
      <c r="X462" s="184"/>
      <c r="Y462" s="184"/>
      <c r="Z462" s="184"/>
      <c r="AA462" s="184"/>
      <c r="AB462" s="184"/>
      <c r="AC462" s="184"/>
      <c r="AD462" s="184"/>
      <c r="AE462" s="184"/>
      <c r="AF462" s="184"/>
      <c r="AG462" s="184"/>
      <c r="AH462" s="184"/>
      <c r="AI462" s="184"/>
      <c r="AJ462" s="184"/>
      <c r="AK462" s="184"/>
      <c r="AL462" s="184"/>
      <c r="AM462" s="184"/>
      <c r="AN462" s="184"/>
      <c r="AO462" s="184"/>
      <c r="AP462" s="184"/>
      <c r="AQ462" s="184"/>
      <c r="AR462" s="184"/>
      <c r="AS462" s="184"/>
      <c r="AT462" s="184"/>
      <c r="AU462" s="184"/>
      <c r="AV462" s="184"/>
      <c r="AW462" s="184"/>
      <c r="AX462" s="184"/>
      <c r="AY462" s="184"/>
      <c r="AZ462" s="184"/>
      <c r="BA462" s="184"/>
      <c r="BB462" s="184"/>
      <c r="BC462" s="184"/>
      <c r="BD462" s="184"/>
      <c r="BE462" s="184"/>
      <c r="BF462" s="184"/>
    </row>
    <row r="463" spans="1:58" s="185" customFormat="1" ht="24">
      <c r="A463" s="214"/>
      <c r="B463" s="215"/>
      <c r="C463" s="216"/>
      <c r="D463" s="217"/>
      <c r="E463" s="218">
        <v>29</v>
      </c>
      <c r="F463" s="774" t="s">
        <v>647</v>
      </c>
      <c r="G463" s="775"/>
      <c r="H463" s="519">
        <v>1</v>
      </c>
      <c r="I463" s="209">
        <f t="shared" si="27"/>
        <v>0</v>
      </c>
      <c r="J463" s="220">
        <f t="shared" si="28"/>
        <v>0</v>
      </c>
      <c r="K463" s="253">
        <f t="shared" si="29"/>
        <v>0</v>
      </c>
      <c r="L463" s="246" t="s">
        <v>491</v>
      </c>
      <c r="M463" s="223"/>
      <c r="N463" s="184"/>
      <c r="O463" s="202"/>
      <c r="P463" s="184"/>
      <c r="Q463" s="184"/>
      <c r="R463" s="184"/>
      <c r="S463" s="184"/>
      <c r="T463" s="184"/>
      <c r="U463" s="184"/>
      <c r="V463" s="184"/>
      <c r="W463" s="184"/>
      <c r="X463" s="184"/>
      <c r="Y463" s="184"/>
      <c r="Z463" s="184"/>
      <c r="AA463" s="184"/>
      <c r="AB463" s="184"/>
      <c r="AC463" s="184"/>
      <c r="AD463" s="184"/>
      <c r="AE463" s="184"/>
      <c r="AF463" s="184"/>
      <c r="AG463" s="184"/>
      <c r="AH463" s="184"/>
      <c r="AI463" s="184"/>
      <c r="AJ463" s="184"/>
      <c r="AK463" s="184"/>
      <c r="AL463" s="184"/>
      <c r="AM463" s="184"/>
      <c r="AN463" s="184"/>
      <c r="AO463" s="184"/>
      <c r="AP463" s="184"/>
      <c r="AQ463" s="184"/>
      <c r="AR463" s="184"/>
      <c r="AS463" s="184"/>
      <c r="AT463" s="184"/>
      <c r="AU463" s="184"/>
      <c r="AV463" s="184"/>
      <c r="AW463" s="184"/>
      <c r="AX463" s="184"/>
      <c r="AY463" s="184"/>
      <c r="AZ463" s="184"/>
      <c r="BA463" s="184"/>
      <c r="BB463" s="184"/>
      <c r="BC463" s="184"/>
      <c r="BD463" s="184"/>
      <c r="BE463" s="184"/>
      <c r="BF463" s="184"/>
    </row>
    <row r="464" spans="1:58" s="185" customFormat="1" ht="24.75" customHeight="1">
      <c r="A464" s="214"/>
      <c r="B464" s="215"/>
      <c r="C464" s="216"/>
      <c r="D464" s="217"/>
      <c r="E464" s="218">
        <v>30</v>
      </c>
      <c r="F464" s="774" t="s">
        <v>648</v>
      </c>
      <c r="G464" s="775"/>
      <c r="H464" s="519">
        <v>1</v>
      </c>
      <c r="I464" s="209">
        <f t="shared" si="27"/>
        <v>0</v>
      </c>
      <c r="J464" s="220">
        <f t="shared" si="28"/>
        <v>0</v>
      </c>
      <c r="K464" s="253">
        <f t="shared" si="29"/>
        <v>0</v>
      </c>
      <c r="L464" s="246" t="s">
        <v>88</v>
      </c>
      <c r="M464" s="223"/>
      <c r="N464" s="184"/>
      <c r="O464" s="202"/>
      <c r="P464" s="184"/>
      <c r="Q464" s="184"/>
      <c r="R464" s="184"/>
      <c r="S464" s="184"/>
      <c r="T464" s="184"/>
      <c r="U464" s="184"/>
      <c r="V464" s="184"/>
      <c r="W464" s="184"/>
      <c r="X464" s="184"/>
      <c r="Y464" s="184"/>
      <c r="Z464" s="184"/>
      <c r="AA464" s="184"/>
      <c r="AB464" s="184"/>
      <c r="AC464" s="184"/>
      <c r="AD464" s="184"/>
      <c r="AE464" s="184"/>
      <c r="AF464" s="184"/>
      <c r="AG464" s="184"/>
      <c r="AH464" s="184"/>
      <c r="AI464" s="184"/>
      <c r="AJ464" s="184"/>
      <c r="AK464" s="184"/>
      <c r="AL464" s="184"/>
      <c r="AM464" s="184"/>
      <c r="AN464" s="184"/>
      <c r="AO464" s="184"/>
      <c r="AP464" s="184"/>
      <c r="AQ464" s="184"/>
      <c r="AR464" s="184"/>
      <c r="AS464" s="184"/>
      <c r="AT464" s="184"/>
      <c r="AU464" s="184"/>
      <c r="AV464" s="184"/>
      <c r="AW464" s="184"/>
      <c r="AX464" s="184"/>
      <c r="AY464" s="184"/>
      <c r="AZ464" s="184"/>
      <c r="BA464" s="184"/>
      <c r="BB464" s="184"/>
      <c r="BC464" s="184"/>
      <c r="BD464" s="184"/>
      <c r="BE464" s="184"/>
      <c r="BF464" s="184"/>
    </row>
    <row r="465" spans="1:58" s="185" customFormat="1" ht="24">
      <c r="A465" s="214"/>
      <c r="B465" s="215"/>
      <c r="C465" s="216"/>
      <c r="D465" s="217"/>
      <c r="E465" s="218">
        <v>31</v>
      </c>
      <c r="F465" s="774" t="s">
        <v>649</v>
      </c>
      <c r="G465" s="775"/>
      <c r="H465" s="519">
        <v>1</v>
      </c>
      <c r="I465" s="209">
        <f t="shared" si="27"/>
        <v>0</v>
      </c>
      <c r="J465" s="220">
        <f t="shared" si="28"/>
        <v>0</v>
      </c>
      <c r="K465" s="253">
        <f t="shared" si="29"/>
        <v>0</v>
      </c>
      <c r="L465" s="246" t="s">
        <v>491</v>
      </c>
      <c r="M465" s="223"/>
      <c r="N465" s="184"/>
      <c r="O465" s="202"/>
      <c r="P465" s="184"/>
      <c r="Q465" s="184"/>
      <c r="R465" s="184"/>
      <c r="S465" s="184"/>
      <c r="T465" s="184"/>
      <c r="U465" s="184"/>
      <c r="V465" s="184"/>
      <c r="W465" s="184"/>
      <c r="X465" s="184"/>
      <c r="Y465" s="184"/>
      <c r="Z465" s="184"/>
      <c r="AA465" s="184"/>
      <c r="AB465" s="184"/>
      <c r="AC465" s="184"/>
      <c r="AD465" s="184"/>
      <c r="AE465" s="184"/>
      <c r="AF465" s="184"/>
      <c r="AG465" s="184"/>
      <c r="AH465" s="184"/>
      <c r="AI465" s="184"/>
      <c r="AJ465" s="184"/>
      <c r="AK465" s="184"/>
      <c r="AL465" s="184"/>
      <c r="AM465" s="184"/>
      <c r="AN465" s="184"/>
      <c r="AO465" s="184"/>
      <c r="AP465" s="184"/>
      <c r="AQ465" s="184"/>
      <c r="AR465" s="184"/>
      <c r="AS465" s="184"/>
      <c r="AT465" s="184"/>
      <c r="AU465" s="184"/>
      <c r="AV465" s="184"/>
      <c r="AW465" s="184"/>
      <c r="AX465" s="184"/>
      <c r="AY465" s="184"/>
      <c r="AZ465" s="184"/>
      <c r="BA465" s="184"/>
      <c r="BB465" s="184"/>
      <c r="BC465" s="184"/>
      <c r="BD465" s="184"/>
      <c r="BE465" s="184"/>
      <c r="BF465" s="184"/>
    </row>
    <row r="466" spans="1:58" s="185" customFormat="1" ht="24">
      <c r="A466" s="214"/>
      <c r="B466" s="215"/>
      <c r="C466" s="216"/>
      <c r="D466" s="217"/>
      <c r="E466" s="218">
        <v>32</v>
      </c>
      <c r="F466" s="774" t="s">
        <v>650</v>
      </c>
      <c r="G466" s="775"/>
      <c r="H466" s="519">
        <v>1</v>
      </c>
      <c r="I466" s="209">
        <f t="shared" si="27"/>
        <v>0</v>
      </c>
      <c r="J466" s="220">
        <f t="shared" si="28"/>
        <v>0</v>
      </c>
      <c r="K466" s="253">
        <f t="shared" si="29"/>
        <v>0</v>
      </c>
      <c r="L466" s="246" t="s">
        <v>491</v>
      </c>
      <c r="M466" s="223"/>
      <c r="N466" s="184"/>
      <c r="O466" s="202"/>
      <c r="P466" s="184"/>
      <c r="Q466" s="184"/>
      <c r="R466" s="184"/>
      <c r="S466" s="184"/>
      <c r="T466" s="184"/>
      <c r="U466" s="184"/>
      <c r="V466" s="184"/>
      <c r="W466" s="184"/>
      <c r="X466" s="184"/>
      <c r="Y466" s="184"/>
      <c r="Z466" s="184"/>
      <c r="AA466" s="184"/>
      <c r="AB466" s="184"/>
      <c r="AC466" s="184"/>
      <c r="AD466" s="184"/>
      <c r="AE466" s="184"/>
      <c r="AF466" s="184"/>
      <c r="AG466" s="184"/>
      <c r="AH466" s="184"/>
      <c r="AI466" s="184"/>
      <c r="AJ466" s="184"/>
      <c r="AK466" s="184"/>
      <c r="AL466" s="184"/>
      <c r="AM466" s="184"/>
      <c r="AN466" s="184"/>
      <c r="AO466" s="184"/>
      <c r="AP466" s="184"/>
      <c r="AQ466" s="184"/>
      <c r="AR466" s="184"/>
      <c r="AS466" s="184"/>
      <c r="AT466" s="184"/>
      <c r="AU466" s="184"/>
      <c r="AV466" s="184"/>
      <c r="AW466" s="184"/>
      <c r="AX466" s="184"/>
      <c r="AY466" s="184"/>
      <c r="AZ466" s="184"/>
      <c r="BA466" s="184"/>
      <c r="BB466" s="184"/>
      <c r="BC466" s="184"/>
      <c r="BD466" s="184"/>
      <c r="BE466" s="184"/>
      <c r="BF466" s="184"/>
    </row>
    <row r="467" spans="1:58" s="185" customFormat="1" ht="26.25" customHeight="1">
      <c r="A467" s="214"/>
      <c r="B467" s="215"/>
      <c r="C467" s="216"/>
      <c r="D467" s="217"/>
      <c r="E467" s="218">
        <v>33</v>
      </c>
      <c r="F467" s="774" t="s">
        <v>651</v>
      </c>
      <c r="G467" s="775"/>
      <c r="H467" s="519">
        <v>1</v>
      </c>
      <c r="I467" s="209">
        <f t="shared" si="27"/>
        <v>0</v>
      </c>
      <c r="J467" s="220">
        <f t="shared" si="28"/>
        <v>0</v>
      </c>
      <c r="K467" s="253">
        <f t="shared" si="29"/>
        <v>0</v>
      </c>
      <c r="L467" s="246" t="s">
        <v>88</v>
      </c>
      <c r="M467" s="223"/>
      <c r="N467" s="184"/>
      <c r="O467" s="202"/>
      <c r="P467" s="184"/>
      <c r="Q467" s="184"/>
      <c r="R467" s="184"/>
      <c r="S467" s="184"/>
      <c r="T467" s="184"/>
      <c r="U467" s="184"/>
      <c r="V467" s="184"/>
      <c r="W467" s="184"/>
      <c r="X467" s="184"/>
      <c r="Y467" s="184"/>
      <c r="Z467" s="184"/>
      <c r="AA467" s="184"/>
      <c r="AB467" s="184"/>
      <c r="AC467" s="184"/>
      <c r="AD467" s="184"/>
      <c r="AE467" s="184"/>
      <c r="AF467" s="184"/>
      <c r="AG467" s="184"/>
      <c r="AH467" s="184"/>
      <c r="AI467" s="184"/>
      <c r="AJ467" s="184"/>
      <c r="AK467" s="184"/>
      <c r="AL467" s="184"/>
      <c r="AM467" s="184"/>
      <c r="AN467" s="184"/>
      <c r="AO467" s="184"/>
      <c r="AP467" s="184"/>
      <c r="AQ467" s="184"/>
      <c r="AR467" s="184"/>
      <c r="AS467" s="184"/>
      <c r="AT467" s="184"/>
      <c r="AU467" s="184"/>
      <c r="AV467" s="184"/>
      <c r="AW467" s="184"/>
      <c r="AX467" s="184"/>
      <c r="AY467" s="184"/>
      <c r="AZ467" s="184"/>
      <c r="BA467" s="184"/>
      <c r="BB467" s="184"/>
      <c r="BC467" s="184"/>
      <c r="BD467" s="184"/>
      <c r="BE467" s="184"/>
      <c r="BF467" s="184"/>
    </row>
    <row r="468" spans="1:58" s="185" customFormat="1" ht="24">
      <c r="A468" s="214"/>
      <c r="B468" s="215"/>
      <c r="C468" s="216"/>
      <c r="D468" s="217"/>
      <c r="E468" s="218">
        <v>34</v>
      </c>
      <c r="F468" s="774" t="s">
        <v>652</v>
      </c>
      <c r="G468" s="775"/>
      <c r="H468" s="519">
        <v>1</v>
      </c>
      <c r="I468" s="209">
        <f t="shared" si="27"/>
        <v>0</v>
      </c>
      <c r="J468" s="220">
        <f t="shared" si="28"/>
        <v>0</v>
      </c>
      <c r="K468" s="253">
        <f t="shared" si="29"/>
        <v>0</v>
      </c>
      <c r="L468" s="246" t="s">
        <v>491</v>
      </c>
      <c r="M468" s="223"/>
      <c r="N468" s="184"/>
      <c r="O468" s="202"/>
      <c r="P468" s="184"/>
      <c r="Q468" s="184"/>
      <c r="R468" s="184"/>
      <c r="S468" s="184"/>
      <c r="T468" s="184"/>
      <c r="U468" s="184"/>
      <c r="V468" s="184"/>
      <c r="W468" s="184"/>
      <c r="X468" s="184"/>
      <c r="Y468" s="184"/>
      <c r="Z468" s="184"/>
      <c r="AA468" s="184"/>
      <c r="AB468" s="184"/>
      <c r="AC468" s="184"/>
      <c r="AD468" s="184"/>
      <c r="AE468" s="184"/>
      <c r="AF468" s="184"/>
      <c r="AG468" s="184"/>
      <c r="AH468" s="184"/>
      <c r="AI468" s="184"/>
      <c r="AJ468" s="184"/>
      <c r="AK468" s="184"/>
      <c r="AL468" s="184"/>
      <c r="AM468" s="184"/>
      <c r="AN468" s="184"/>
      <c r="AO468" s="184"/>
      <c r="AP468" s="184"/>
      <c r="AQ468" s="184"/>
      <c r="AR468" s="184"/>
      <c r="AS468" s="184"/>
      <c r="AT468" s="184"/>
      <c r="AU468" s="184"/>
      <c r="AV468" s="184"/>
      <c r="AW468" s="184"/>
      <c r="AX468" s="184"/>
      <c r="AY468" s="184"/>
      <c r="AZ468" s="184"/>
      <c r="BA468" s="184"/>
      <c r="BB468" s="184"/>
      <c r="BC468" s="184"/>
      <c r="BD468" s="184"/>
      <c r="BE468" s="184"/>
      <c r="BF468" s="184"/>
    </row>
    <row r="469" spans="1:58" s="185" customFormat="1" ht="15">
      <c r="A469" s="317"/>
      <c r="B469" s="318"/>
      <c r="C469" s="319"/>
      <c r="D469" s="320"/>
      <c r="E469" s="379">
        <v>35</v>
      </c>
      <c r="F469" s="774" t="s">
        <v>653</v>
      </c>
      <c r="G469" s="775"/>
      <c r="H469" s="522">
        <v>3</v>
      </c>
      <c r="I469" s="272">
        <f t="shared" si="27"/>
        <v>0</v>
      </c>
      <c r="J469" s="273">
        <f t="shared" si="28"/>
        <v>0</v>
      </c>
      <c r="K469" s="253">
        <f t="shared" si="29"/>
        <v>0</v>
      </c>
      <c r="L469" s="274" t="s">
        <v>88</v>
      </c>
      <c r="M469" s="275"/>
      <c r="N469" s="184"/>
      <c r="O469" s="202"/>
      <c r="P469" s="184"/>
      <c r="Q469" s="184"/>
      <c r="R469" s="184"/>
      <c r="S469" s="184"/>
      <c r="T469" s="184"/>
      <c r="U469" s="184"/>
      <c r="V469" s="184"/>
      <c r="W469" s="184"/>
      <c r="X469" s="184"/>
      <c r="Y469" s="184"/>
      <c r="Z469" s="184"/>
      <c r="AA469" s="184"/>
      <c r="AB469" s="184"/>
      <c r="AC469" s="184"/>
      <c r="AD469" s="184"/>
      <c r="AE469" s="184"/>
      <c r="AF469" s="184"/>
      <c r="AG469" s="184"/>
      <c r="AH469" s="184"/>
      <c r="AI469" s="184"/>
      <c r="AJ469" s="184"/>
      <c r="AK469" s="184"/>
      <c r="AL469" s="184"/>
      <c r="AM469" s="184"/>
      <c r="AN469" s="184"/>
      <c r="AO469" s="184"/>
      <c r="AP469" s="184"/>
      <c r="AQ469" s="184"/>
      <c r="AR469" s="184"/>
      <c r="AS469" s="184"/>
      <c r="AT469" s="184"/>
      <c r="AU469" s="184"/>
      <c r="AV469" s="184"/>
      <c r="AW469" s="184"/>
      <c r="AX469" s="184"/>
      <c r="AY469" s="184"/>
      <c r="AZ469" s="184"/>
      <c r="BA469" s="184"/>
      <c r="BB469" s="184"/>
      <c r="BC469" s="184"/>
      <c r="BD469" s="184"/>
      <c r="BE469" s="184"/>
      <c r="BF469" s="184"/>
    </row>
    <row r="470" spans="1:58" s="185" customFormat="1" ht="27" customHeight="1" thickBot="1">
      <c r="A470" s="317"/>
      <c r="B470" s="318"/>
      <c r="C470" s="319"/>
      <c r="D470" s="320"/>
      <c r="E470" s="321">
        <v>36</v>
      </c>
      <c r="F470" s="793" t="s">
        <v>184</v>
      </c>
      <c r="G470" s="794"/>
      <c r="H470" s="728" t="s">
        <v>185</v>
      </c>
      <c r="I470" s="272">
        <f>IF(AND(OR(A470="x", A470="p"),NOT(B470="n"), H470&lt;=7),H470,0)</f>
        <v>0</v>
      </c>
      <c r="J470" s="273">
        <f>IF(AND(OR(D470="m", C470="y"), H470&lt;=7),H470,0)</f>
        <v>0</v>
      </c>
      <c r="K470" s="253">
        <f t="shared" si="29"/>
        <v>0</v>
      </c>
      <c r="L470" s="274" t="s">
        <v>186</v>
      </c>
      <c r="M470" s="275"/>
      <c r="N470" s="184"/>
      <c r="O470" s="202"/>
      <c r="P470" s="184"/>
      <c r="Q470" s="184"/>
      <c r="R470" s="184"/>
      <c r="S470" s="184"/>
      <c r="T470" s="184"/>
      <c r="U470" s="184"/>
      <c r="V470" s="184"/>
      <c r="W470" s="184"/>
      <c r="X470" s="184"/>
      <c r="Y470" s="184"/>
      <c r="Z470" s="184"/>
      <c r="AA470" s="184"/>
      <c r="AB470" s="184"/>
      <c r="AC470" s="184"/>
      <c r="AD470" s="184"/>
      <c r="AE470" s="184"/>
      <c r="AF470" s="184"/>
      <c r="AG470" s="184"/>
      <c r="AH470" s="184"/>
      <c r="AI470" s="184"/>
      <c r="AJ470" s="184"/>
      <c r="AK470" s="184"/>
      <c r="AL470" s="184"/>
      <c r="AM470" s="184"/>
      <c r="AN470" s="184"/>
      <c r="AO470" s="184"/>
      <c r="AP470" s="184"/>
      <c r="AQ470" s="184"/>
      <c r="AR470" s="184"/>
      <c r="AS470" s="184"/>
      <c r="AT470" s="184"/>
      <c r="AU470" s="184"/>
      <c r="AV470" s="184"/>
      <c r="AW470" s="184"/>
      <c r="AX470" s="184"/>
      <c r="AY470" s="184"/>
      <c r="AZ470" s="184"/>
      <c r="BA470" s="184"/>
      <c r="BB470" s="184"/>
      <c r="BC470" s="184"/>
      <c r="BD470" s="184"/>
      <c r="BE470" s="184"/>
      <c r="BF470" s="184"/>
    </row>
    <row r="471" spans="1:58" s="185" customFormat="1" ht="16.5" thickTop="1" thickBot="1">
      <c r="A471" s="325"/>
      <c r="B471" s="326"/>
      <c r="C471" s="326"/>
      <c r="D471" s="327" t="s">
        <v>654</v>
      </c>
      <c r="E471" s="328"/>
      <c r="F471" s="329"/>
      <c r="G471" s="330"/>
      <c r="H471" s="331"/>
      <c r="I471" s="618">
        <f>SUM(I402:I470)</f>
        <v>0</v>
      </c>
      <c r="J471" s="501">
        <f>SUM(J402:J470)</f>
        <v>0</v>
      </c>
      <c r="K471" s="620">
        <f>SUM(K401:K470)</f>
        <v>0</v>
      </c>
      <c r="L471" s="503"/>
      <c r="M471" s="660"/>
      <c r="N471" s="184"/>
      <c r="O471" s="202"/>
      <c r="P471" s="184"/>
      <c r="Q471" s="184"/>
      <c r="R471" s="184"/>
      <c r="S471" s="184"/>
      <c r="T471" s="184"/>
      <c r="U471" s="184"/>
      <c r="V471" s="184"/>
      <c r="W471" s="184"/>
      <c r="X471" s="184"/>
      <c r="Y471" s="184"/>
      <c r="Z471" s="184"/>
      <c r="AA471" s="184"/>
      <c r="AB471" s="184"/>
      <c r="AC471" s="184"/>
      <c r="AD471" s="184"/>
      <c r="AE471" s="184"/>
      <c r="AF471" s="184"/>
      <c r="AG471" s="184"/>
      <c r="AH471" s="184"/>
      <c r="AI471" s="184"/>
      <c r="AJ471" s="184"/>
      <c r="AK471" s="184"/>
      <c r="AL471" s="184"/>
      <c r="AM471" s="184"/>
      <c r="AN471" s="184"/>
      <c r="AO471" s="184"/>
      <c r="AP471" s="184"/>
      <c r="AQ471" s="184"/>
      <c r="AR471" s="184"/>
      <c r="AS471" s="184"/>
      <c r="AT471" s="184"/>
      <c r="AU471" s="184"/>
      <c r="AV471" s="184"/>
      <c r="AW471" s="184"/>
      <c r="AX471" s="184"/>
      <c r="AY471" s="184"/>
      <c r="AZ471" s="184"/>
      <c r="BA471" s="184"/>
      <c r="BB471" s="184"/>
      <c r="BC471" s="184"/>
      <c r="BD471" s="184"/>
      <c r="BE471" s="184"/>
      <c r="BF471" s="184"/>
    </row>
    <row r="472" spans="1:58" s="185" customFormat="1" ht="30.75" customHeight="1" thickTop="1" thickBot="1">
      <c r="A472" s="832" t="s">
        <v>40</v>
      </c>
      <c r="B472" s="832"/>
      <c r="C472" s="832"/>
      <c r="D472" s="832"/>
      <c r="E472" s="832"/>
      <c r="F472" s="832"/>
      <c r="G472" s="832"/>
      <c r="H472" s="832"/>
      <c r="I472" s="832"/>
      <c r="J472" s="832"/>
      <c r="K472" s="832"/>
      <c r="L472" s="832"/>
      <c r="M472" s="832"/>
      <c r="N472" s="184"/>
      <c r="O472" s="202"/>
      <c r="P472" s="184"/>
      <c r="Q472" s="184"/>
      <c r="R472" s="184"/>
      <c r="S472" s="184"/>
      <c r="T472" s="184"/>
      <c r="U472" s="184"/>
      <c r="V472" s="184"/>
      <c r="W472" s="184"/>
      <c r="X472" s="184"/>
      <c r="Y472" s="184"/>
      <c r="Z472" s="184"/>
      <c r="AA472" s="184"/>
      <c r="AB472" s="184"/>
      <c r="AC472" s="184"/>
      <c r="AD472" s="184"/>
      <c r="AE472" s="184"/>
      <c r="AF472" s="184"/>
      <c r="AG472" s="184"/>
      <c r="AH472" s="184"/>
      <c r="AI472" s="184"/>
      <c r="AJ472" s="184"/>
      <c r="AK472" s="184"/>
      <c r="AL472" s="184"/>
      <c r="AM472" s="184"/>
      <c r="AN472" s="184"/>
      <c r="AO472" s="184"/>
      <c r="AP472" s="184"/>
      <c r="AQ472" s="184"/>
      <c r="AR472" s="184"/>
      <c r="AS472" s="184"/>
      <c r="AT472" s="184"/>
      <c r="AU472" s="184"/>
      <c r="AV472" s="184"/>
      <c r="AW472" s="184"/>
      <c r="AX472" s="184"/>
      <c r="AY472" s="184"/>
      <c r="AZ472" s="184"/>
      <c r="BA472" s="184"/>
      <c r="BB472" s="184"/>
      <c r="BC472" s="184"/>
      <c r="BD472" s="184"/>
      <c r="BE472" s="184"/>
      <c r="BF472" s="184"/>
    </row>
    <row r="473" spans="1:58" s="185" customFormat="1" ht="30" customHeight="1" thickBot="1">
      <c r="A473" s="817" t="s">
        <v>104</v>
      </c>
      <c r="B473" s="818"/>
      <c r="C473" s="818"/>
      <c r="D473" s="818"/>
      <c r="E473" s="818"/>
      <c r="F473" s="818"/>
      <c r="G473" s="818"/>
      <c r="H473" s="818"/>
      <c r="I473" s="818"/>
      <c r="J473" s="818"/>
      <c r="K473" s="818"/>
      <c r="L473" s="818"/>
      <c r="M473" s="819"/>
      <c r="N473" s="184"/>
      <c r="O473" s="202"/>
      <c r="P473" s="184"/>
      <c r="Q473" s="184"/>
      <c r="R473" s="184"/>
      <c r="S473" s="184"/>
      <c r="T473" s="184"/>
      <c r="U473" s="184"/>
      <c r="V473" s="184"/>
      <c r="W473" s="184"/>
      <c r="X473" s="184"/>
      <c r="Y473" s="184"/>
      <c r="Z473" s="184"/>
      <c r="AA473" s="184"/>
      <c r="AB473" s="184"/>
      <c r="AC473" s="184"/>
      <c r="AD473" s="184"/>
      <c r="AE473" s="184"/>
      <c r="AF473" s="184"/>
      <c r="AG473" s="184"/>
      <c r="AH473" s="184"/>
      <c r="AI473" s="184"/>
      <c r="AJ473" s="184"/>
      <c r="AK473" s="184"/>
      <c r="AL473" s="184"/>
      <c r="AM473" s="184"/>
      <c r="AN473" s="184"/>
      <c r="AO473" s="184"/>
      <c r="AP473" s="184"/>
      <c r="AQ473" s="184"/>
      <c r="AR473" s="184"/>
      <c r="AS473" s="184"/>
      <c r="AT473" s="184"/>
      <c r="AU473" s="184"/>
      <c r="AV473" s="184"/>
      <c r="AW473" s="184"/>
      <c r="AX473" s="184"/>
      <c r="AY473" s="184"/>
      <c r="AZ473" s="184"/>
      <c r="BA473" s="184"/>
      <c r="BB473" s="184"/>
      <c r="BC473" s="184"/>
      <c r="BD473" s="184"/>
      <c r="BE473" s="184"/>
      <c r="BF473" s="184"/>
    </row>
    <row r="474" spans="1:58" s="185" customFormat="1" ht="30" customHeight="1">
      <c r="A474" s="179"/>
      <c r="B474" s="180"/>
      <c r="C474" s="181"/>
      <c r="D474" s="182"/>
      <c r="E474" s="820" t="s">
        <v>655</v>
      </c>
      <c r="F474" s="820"/>
      <c r="G474" s="821"/>
      <c r="H474" s="824" t="s">
        <v>106</v>
      </c>
      <c r="I474" s="826" t="s">
        <v>107</v>
      </c>
      <c r="J474" s="827"/>
      <c r="K474" s="183"/>
      <c r="L474" s="828" t="s">
        <v>108</v>
      </c>
      <c r="M474" s="830" t="s">
        <v>238</v>
      </c>
      <c r="N474" s="184"/>
      <c r="O474" s="202"/>
      <c r="P474" s="184"/>
      <c r="Q474" s="184"/>
      <c r="R474" s="184"/>
      <c r="S474" s="184"/>
      <c r="T474" s="184"/>
      <c r="U474" s="184"/>
      <c r="V474" s="184"/>
      <c r="W474" s="184"/>
      <c r="X474" s="184"/>
      <c r="Y474" s="184"/>
      <c r="Z474" s="184"/>
      <c r="AA474" s="184"/>
      <c r="AB474" s="184"/>
      <c r="AC474" s="184"/>
      <c r="AD474" s="184"/>
      <c r="AE474" s="184"/>
      <c r="AF474" s="184"/>
      <c r="AG474" s="184"/>
      <c r="AH474" s="184"/>
      <c r="AI474" s="184"/>
      <c r="AJ474" s="184"/>
      <c r="AK474" s="184"/>
      <c r="AL474" s="184"/>
      <c r="AM474" s="184"/>
      <c r="AN474" s="184"/>
      <c r="AO474" s="184"/>
      <c r="AP474" s="184"/>
      <c r="AQ474" s="184"/>
      <c r="AR474" s="184"/>
      <c r="AS474" s="184"/>
      <c r="AT474" s="184"/>
      <c r="AU474" s="184"/>
      <c r="AV474" s="184"/>
      <c r="AW474" s="184"/>
      <c r="AX474" s="184"/>
      <c r="AY474" s="184"/>
      <c r="AZ474" s="184"/>
      <c r="BA474" s="184"/>
      <c r="BB474" s="184"/>
      <c r="BC474" s="184"/>
      <c r="BD474" s="184"/>
      <c r="BE474" s="184"/>
      <c r="BF474" s="184"/>
    </row>
    <row r="475" spans="1:58" s="185" customFormat="1" ht="42" customHeight="1" thickBot="1">
      <c r="A475" s="186" t="s">
        <v>110</v>
      </c>
      <c r="B475" s="187" t="s">
        <v>111</v>
      </c>
      <c r="C475" s="188" t="s">
        <v>112</v>
      </c>
      <c r="D475" s="189" t="s">
        <v>113</v>
      </c>
      <c r="E475" s="822"/>
      <c r="F475" s="822"/>
      <c r="G475" s="823"/>
      <c r="H475" s="825"/>
      <c r="I475" s="190" t="s">
        <v>114</v>
      </c>
      <c r="J475" s="191" t="s">
        <v>115</v>
      </c>
      <c r="K475" s="192"/>
      <c r="L475" s="829"/>
      <c r="M475" s="831"/>
      <c r="N475" s="184"/>
      <c r="O475" s="202"/>
      <c r="P475" s="184"/>
      <c r="Q475" s="184"/>
      <c r="R475" s="184"/>
      <c r="S475" s="184"/>
      <c r="T475" s="184"/>
      <c r="U475" s="184"/>
      <c r="V475" s="184"/>
      <c r="W475" s="184"/>
      <c r="X475" s="184"/>
      <c r="Y475" s="184"/>
      <c r="Z475" s="184"/>
      <c r="AA475" s="184"/>
      <c r="AB475" s="184"/>
      <c r="AC475" s="184"/>
      <c r="AD475" s="184"/>
      <c r="AE475" s="184"/>
      <c r="AF475" s="184"/>
      <c r="AG475" s="184"/>
      <c r="AH475" s="184"/>
      <c r="AI475" s="184"/>
      <c r="AJ475" s="184"/>
      <c r="AK475" s="184"/>
      <c r="AL475" s="184"/>
      <c r="AM475" s="184"/>
      <c r="AN475" s="137"/>
      <c r="AO475" s="137"/>
      <c r="AP475" s="137"/>
      <c r="AQ475" s="137"/>
      <c r="AR475" s="137"/>
      <c r="AS475" s="137"/>
      <c r="AT475" s="137"/>
      <c r="AU475" s="137"/>
      <c r="AV475" s="137"/>
      <c r="AW475" s="137"/>
      <c r="AX475" s="184"/>
      <c r="AY475" s="184"/>
      <c r="AZ475" s="184"/>
      <c r="BA475" s="184"/>
      <c r="BB475" s="184"/>
      <c r="BC475" s="184"/>
      <c r="BD475" s="184"/>
      <c r="BE475" s="184"/>
      <c r="BF475" s="184"/>
    </row>
    <row r="476" spans="1:58" ht="15">
      <c r="A476" s="203"/>
      <c r="B476" s="204"/>
      <c r="C476" s="205"/>
      <c r="D476" s="206"/>
      <c r="E476" s="520">
        <v>1</v>
      </c>
      <c r="F476" s="810" t="s">
        <v>656</v>
      </c>
      <c r="G476" s="811"/>
      <c r="H476" s="380">
        <v>3</v>
      </c>
      <c r="I476" s="243">
        <f>IF(AND(OR(A476="x", A476="p"),NOT(B476="n"), H476&lt;=5),H476,0)</f>
        <v>0</v>
      </c>
      <c r="J476" s="265">
        <f>IF(AND(OR(D476="m", C476="y"), H476&lt;=5),H476,0)</f>
        <v>0</v>
      </c>
      <c r="K476" s="253">
        <f>IF(AND(J476&gt;0,C476="y"),H476,0)</f>
        <v>0</v>
      </c>
      <c r="L476" s="779" t="s">
        <v>657</v>
      </c>
      <c r="M476" s="812"/>
      <c r="N476" s="184"/>
      <c r="O476" s="202"/>
      <c r="AG476" s="184"/>
      <c r="AH476" s="184"/>
    </row>
    <row r="477" spans="1:58" ht="23.25" customHeight="1">
      <c r="A477" s="430"/>
      <c r="B477" s="431"/>
      <c r="C477" s="431"/>
      <c r="D477" s="432"/>
      <c r="E477" s="729"/>
      <c r="F477" s="813" t="s">
        <v>658</v>
      </c>
      <c r="G477" s="814"/>
      <c r="H477" s="635"/>
      <c r="I477" s="815"/>
      <c r="J477" s="816"/>
      <c r="K477" s="253"/>
      <c r="L477" s="807"/>
      <c r="M477" s="812"/>
    </row>
    <row r="478" spans="1:58" ht="15">
      <c r="A478" s="142"/>
      <c r="B478" s="730"/>
      <c r="C478" s="730"/>
      <c r="D478" s="731"/>
      <c r="E478" s="729"/>
      <c r="F478" s="813" t="s">
        <v>659</v>
      </c>
      <c r="G478" s="814"/>
      <c r="H478" s="732"/>
      <c r="I478" s="815"/>
      <c r="J478" s="816"/>
      <c r="K478" s="253"/>
      <c r="L478" s="807"/>
      <c r="M478" s="812"/>
    </row>
    <row r="479" spans="1:58" ht="25.5" customHeight="1">
      <c r="A479" s="142"/>
      <c r="B479" s="730"/>
      <c r="C479" s="730"/>
      <c r="D479" s="731"/>
      <c r="E479" s="729"/>
      <c r="F479" s="813" t="s">
        <v>660</v>
      </c>
      <c r="G479" s="814"/>
      <c r="H479" s="732"/>
      <c r="I479" s="815"/>
      <c r="J479" s="816"/>
      <c r="K479" s="253"/>
      <c r="L479" s="807"/>
      <c r="M479" s="812"/>
      <c r="O479" s="800" t="s">
        <v>661</v>
      </c>
      <c r="P479" s="800"/>
      <c r="Q479" s="800"/>
    </row>
    <row r="480" spans="1:58" ht="25.5" customHeight="1">
      <c r="A480" s="142"/>
      <c r="B480" s="730"/>
      <c r="C480" s="730"/>
      <c r="D480" s="731"/>
      <c r="E480" s="729"/>
      <c r="F480" s="801" t="s">
        <v>662</v>
      </c>
      <c r="G480" s="802"/>
      <c r="H480" s="732"/>
      <c r="I480" s="815"/>
      <c r="J480" s="816"/>
      <c r="K480" s="253"/>
      <c r="L480" s="807"/>
      <c r="M480" s="812"/>
      <c r="O480" s="800" t="s">
        <v>663</v>
      </c>
      <c r="P480" s="800"/>
      <c r="Q480" s="800"/>
      <c r="AN480" s="184"/>
      <c r="AO480" s="184"/>
      <c r="AP480" s="184"/>
      <c r="AQ480" s="184"/>
      <c r="AR480" s="184"/>
      <c r="AS480" s="184"/>
      <c r="AT480" s="184"/>
      <c r="AU480" s="184"/>
      <c r="AV480" s="184"/>
      <c r="AW480" s="184"/>
    </row>
    <row r="481" spans="1:58" s="185" customFormat="1" ht="25.5" customHeight="1">
      <c r="A481" s="142"/>
      <c r="B481" s="730"/>
      <c r="C481" s="730"/>
      <c r="D481" s="731"/>
      <c r="E481" s="729"/>
      <c r="F481" s="801" t="s">
        <v>664</v>
      </c>
      <c r="G481" s="802"/>
      <c r="H481" s="732"/>
      <c r="I481" s="815"/>
      <c r="J481" s="816"/>
      <c r="K481" s="253"/>
      <c r="L481" s="807"/>
      <c r="M481" s="812"/>
      <c r="N481" s="137"/>
      <c r="O481" s="792" t="s">
        <v>665</v>
      </c>
      <c r="P481" s="792"/>
      <c r="Q481" s="792"/>
      <c r="R481" s="184"/>
      <c r="S481" s="184"/>
      <c r="T481" s="184"/>
      <c r="U481" s="184"/>
      <c r="V481" s="184"/>
      <c r="W481" s="184"/>
      <c r="X481" s="184"/>
      <c r="Y481" s="184"/>
      <c r="Z481" s="184"/>
      <c r="AA481" s="184"/>
      <c r="AB481" s="184"/>
      <c r="AC481" s="184"/>
      <c r="AD481" s="184"/>
      <c r="AE481" s="184"/>
      <c r="AF481" s="184"/>
      <c r="AG481" s="137"/>
      <c r="AH481" s="137"/>
      <c r="AI481" s="184"/>
      <c r="AJ481" s="184"/>
      <c r="AK481" s="184"/>
      <c r="AL481" s="184"/>
      <c r="AM481" s="184"/>
      <c r="AN481" s="137"/>
      <c r="AO481" s="137"/>
      <c r="AP481" s="137"/>
      <c r="AQ481" s="137"/>
      <c r="AR481" s="137"/>
      <c r="AS481" s="137"/>
      <c r="AT481" s="137"/>
      <c r="AU481" s="137"/>
      <c r="AV481" s="137"/>
      <c r="AW481" s="137"/>
      <c r="AX481" s="184"/>
      <c r="AY481" s="184"/>
      <c r="AZ481" s="184"/>
      <c r="BA481" s="184"/>
      <c r="BB481" s="184"/>
      <c r="BC481" s="184"/>
      <c r="BD481" s="184"/>
      <c r="BE481" s="184"/>
      <c r="BF481" s="184"/>
    </row>
    <row r="482" spans="1:58" ht="25.5" customHeight="1">
      <c r="A482" s="142"/>
      <c r="B482" s="730"/>
      <c r="C482" s="730"/>
      <c r="D482" s="731"/>
      <c r="E482" s="729"/>
      <c r="F482" s="801" t="s">
        <v>666</v>
      </c>
      <c r="G482" s="802"/>
      <c r="H482" s="732"/>
      <c r="I482" s="815"/>
      <c r="J482" s="816"/>
      <c r="K482" s="253"/>
      <c r="L482" s="807"/>
      <c r="M482" s="812"/>
      <c r="N482" s="184"/>
      <c r="O482" s="202"/>
      <c r="AG482" s="184"/>
      <c r="AH482" s="184"/>
    </row>
    <row r="483" spans="1:58" ht="38.25" customHeight="1">
      <c r="A483" s="142"/>
      <c r="B483" s="730"/>
      <c r="C483" s="730"/>
      <c r="D483" s="731"/>
      <c r="E483" s="729"/>
      <c r="F483" s="801" t="s">
        <v>667</v>
      </c>
      <c r="G483" s="802"/>
      <c r="H483" s="732"/>
      <c r="I483" s="815"/>
      <c r="J483" s="816"/>
      <c r="K483" s="253"/>
      <c r="L483" s="807"/>
      <c r="M483" s="812"/>
    </row>
    <row r="484" spans="1:58" ht="25.5" customHeight="1">
      <c r="A484" s="142"/>
      <c r="B484" s="730"/>
      <c r="C484" s="730"/>
      <c r="D484" s="731"/>
      <c r="E484" s="729"/>
      <c r="F484" s="801" t="s">
        <v>668</v>
      </c>
      <c r="G484" s="802"/>
      <c r="H484" s="732"/>
      <c r="I484" s="815"/>
      <c r="J484" s="816"/>
      <c r="K484" s="253"/>
      <c r="L484" s="807"/>
      <c r="M484" s="812"/>
    </row>
    <row r="485" spans="1:58" ht="15">
      <c r="A485" s="142"/>
      <c r="B485" s="730"/>
      <c r="C485" s="730"/>
      <c r="D485" s="731"/>
      <c r="E485" s="729"/>
      <c r="F485" s="801" t="s">
        <v>669</v>
      </c>
      <c r="G485" s="802"/>
      <c r="H485" s="732"/>
      <c r="I485" s="815"/>
      <c r="J485" s="816"/>
      <c r="K485" s="253"/>
      <c r="L485" s="807"/>
      <c r="M485" s="812"/>
    </row>
    <row r="486" spans="1:58" ht="15">
      <c r="A486" s="142"/>
      <c r="B486" s="730"/>
      <c r="C486" s="730"/>
      <c r="D486" s="731"/>
      <c r="E486" s="729"/>
      <c r="F486" s="801" t="s">
        <v>670</v>
      </c>
      <c r="G486" s="802"/>
      <c r="H486" s="732"/>
      <c r="I486" s="815"/>
      <c r="J486" s="816"/>
      <c r="K486" s="253"/>
      <c r="L486" s="807"/>
      <c r="M486" s="812"/>
    </row>
    <row r="487" spans="1:58" ht="15">
      <c r="A487" s="287"/>
      <c r="B487" s="288"/>
      <c r="C487" s="288"/>
      <c r="D487" s="289"/>
      <c r="E487" s="290">
        <v>2</v>
      </c>
      <c r="F487" s="805" t="s">
        <v>671</v>
      </c>
      <c r="G487" s="806"/>
      <c r="H487" s="271"/>
      <c r="I487" s="272"/>
      <c r="J487" s="273"/>
      <c r="K487" s="253"/>
      <c r="L487" s="779" t="s">
        <v>672</v>
      </c>
      <c r="M487" s="783"/>
    </row>
    <row r="488" spans="1:58" ht="15">
      <c r="A488" s="291"/>
      <c r="B488" s="292"/>
      <c r="C488" s="293"/>
      <c r="D488" s="294"/>
      <c r="E488" s="295" t="s">
        <v>155</v>
      </c>
      <c r="F488" s="798" t="s">
        <v>673</v>
      </c>
      <c r="G488" s="799"/>
      <c r="H488" s="208">
        <v>1</v>
      </c>
      <c r="I488" s="243">
        <f>IF(AND(OR(A488="x", A488="p"),NOT(B488="n")),H488,0)</f>
        <v>0</v>
      </c>
      <c r="J488" s="210">
        <f>IF(OR(D488="m", C488="y"),H488,0)</f>
        <v>0</v>
      </c>
      <c r="K488" s="253">
        <f>IF(AND(J488&gt;0,C488="y"),H488,0)</f>
        <v>0</v>
      </c>
      <c r="L488" s="807"/>
      <c r="M488" s="784"/>
    </row>
    <row r="489" spans="1:58" ht="15">
      <c r="A489" s="203"/>
      <c r="B489" s="204"/>
      <c r="C489" s="205"/>
      <c r="D489" s="206"/>
      <c r="E489" s="295" t="s">
        <v>157</v>
      </c>
      <c r="F489" s="798" t="s">
        <v>674</v>
      </c>
      <c r="G489" s="799"/>
      <c r="H489" s="299">
        <v>1</v>
      </c>
      <c r="I489" s="300">
        <f>IF(AND(OR(A489="x", A489="p"),NOT(B489="n")),H489,0)</f>
        <v>0</v>
      </c>
      <c r="J489" s="633">
        <f>IF(OR(D489="m", C489="y"),H489,0)</f>
        <v>0</v>
      </c>
      <c r="K489" s="253">
        <f>IF(AND(J489&gt;0,C489="y"),H489,0)</f>
        <v>0</v>
      </c>
      <c r="L489" s="807"/>
      <c r="M489" s="784"/>
      <c r="O489" s="792" t="s">
        <v>675</v>
      </c>
      <c r="P489" s="792"/>
      <c r="Q489" s="792"/>
      <c r="R489" s="792"/>
    </row>
    <row r="490" spans="1:58" ht="27" customHeight="1">
      <c r="A490" s="302"/>
      <c r="B490" s="303"/>
      <c r="C490" s="304"/>
      <c r="D490" s="305"/>
      <c r="E490" s="306" t="s">
        <v>160</v>
      </c>
      <c r="F490" s="803" t="s">
        <v>676</v>
      </c>
      <c r="G490" s="804"/>
      <c r="H490" s="307">
        <v>1</v>
      </c>
      <c r="I490" s="230">
        <f>IF(AND(OR(A490="x", A490="p"),NOT(B490="n")),H490,0)</f>
        <v>0</v>
      </c>
      <c r="J490" s="231">
        <f>IF(OR(D490="m", C490="y"),H490,0)</f>
        <v>0</v>
      </c>
      <c r="K490" s="253">
        <f>IF(AND(J490&gt;0,C490="y"),H490,0)</f>
        <v>0</v>
      </c>
      <c r="L490" s="808"/>
      <c r="M490" s="809"/>
      <c r="AN490" s="184"/>
      <c r="AO490" s="184"/>
      <c r="AP490" s="184"/>
      <c r="AQ490" s="184"/>
      <c r="AR490" s="184"/>
      <c r="AS490" s="184"/>
      <c r="AT490" s="184"/>
      <c r="AU490" s="184"/>
      <c r="AV490" s="184"/>
      <c r="AW490" s="184"/>
    </row>
    <row r="491" spans="1:58" s="185" customFormat="1" ht="72" customHeight="1">
      <c r="A491" s="214"/>
      <c r="B491" s="215"/>
      <c r="C491" s="216"/>
      <c r="D491" s="217"/>
      <c r="E491" s="218">
        <v>3</v>
      </c>
      <c r="F491" s="774" t="s">
        <v>677</v>
      </c>
      <c r="G491" s="775"/>
      <c r="H491" s="519">
        <v>2</v>
      </c>
      <c r="I491" s="209">
        <f>IF(AND(OR(A491="x", A491="p"),NOT(B491="n")),H491,0)</f>
        <v>0</v>
      </c>
      <c r="J491" s="220">
        <f>IF(OR(D491="m", C491="y"),H491,0)</f>
        <v>0</v>
      </c>
      <c r="K491" s="253">
        <f>IF(AND(J491&gt;0,C491="y"),H491,0)</f>
        <v>0</v>
      </c>
      <c r="L491" s="246" t="s">
        <v>678</v>
      </c>
      <c r="M491" s="223"/>
      <c r="N491" s="137"/>
      <c r="O491" s="776" t="s">
        <v>679</v>
      </c>
      <c r="P491" s="776"/>
      <c r="Q491" s="776"/>
      <c r="R491" s="776"/>
      <c r="S491" s="184"/>
      <c r="T491" s="184"/>
      <c r="U491" s="184"/>
      <c r="V491" s="184"/>
      <c r="W491" s="184"/>
      <c r="X491" s="184"/>
      <c r="Y491" s="184"/>
      <c r="Z491" s="184"/>
      <c r="AA491" s="184"/>
      <c r="AB491" s="184"/>
      <c r="AC491" s="184"/>
      <c r="AD491" s="184"/>
      <c r="AE491" s="184"/>
      <c r="AF491" s="184"/>
      <c r="AG491" s="137"/>
      <c r="AH491" s="137"/>
      <c r="AI491" s="184"/>
      <c r="AJ491" s="184"/>
      <c r="AK491" s="184"/>
      <c r="AL491" s="184"/>
      <c r="AM491" s="184"/>
      <c r="AN491" s="184"/>
      <c r="AO491" s="184"/>
      <c r="AP491" s="184"/>
      <c r="AQ491" s="184"/>
      <c r="AR491" s="184"/>
      <c r="AS491" s="184"/>
      <c r="AT491" s="184"/>
      <c r="AU491" s="184"/>
      <c r="AV491" s="184"/>
      <c r="AW491" s="184"/>
      <c r="AX491" s="184"/>
      <c r="AY491" s="184"/>
      <c r="AZ491" s="184"/>
      <c r="BA491" s="184"/>
      <c r="BB491" s="184"/>
      <c r="BC491" s="184"/>
      <c r="BD491" s="184"/>
      <c r="BE491" s="184"/>
      <c r="BF491" s="184"/>
    </row>
    <row r="492" spans="1:58" s="185" customFormat="1" ht="30.75" customHeight="1">
      <c r="A492" s="317"/>
      <c r="B492" s="318"/>
      <c r="C492" s="319"/>
      <c r="D492" s="320"/>
      <c r="E492" s="379">
        <v>4</v>
      </c>
      <c r="F492" s="774" t="s">
        <v>680</v>
      </c>
      <c r="G492" s="775"/>
      <c r="H492" s="522">
        <v>2</v>
      </c>
      <c r="I492" s="272">
        <f>IF(AND(OR(A492="x", A492="p"),NOT(B492="n")),H492,0)</f>
        <v>0</v>
      </c>
      <c r="J492" s="273">
        <f>IF(OR(D492="m", C492="y"),H492,0)</f>
        <v>0</v>
      </c>
      <c r="K492" s="253">
        <f>IF(AND(J492&gt;0,C492="y"),H492,0)</f>
        <v>0</v>
      </c>
      <c r="L492" s="274" t="s">
        <v>681</v>
      </c>
      <c r="M492" s="275"/>
      <c r="N492" s="184"/>
      <c r="O492" s="202"/>
      <c r="P492" s="184"/>
      <c r="Q492" s="184"/>
      <c r="R492" s="184"/>
      <c r="S492" s="184"/>
      <c r="T492" s="184"/>
      <c r="U492" s="184"/>
      <c r="V492" s="184"/>
      <c r="W492" s="184"/>
      <c r="X492" s="184"/>
      <c r="Y492" s="184"/>
      <c r="Z492" s="184"/>
      <c r="AA492" s="184"/>
      <c r="AB492" s="184"/>
      <c r="AC492" s="184"/>
      <c r="AD492" s="184"/>
      <c r="AE492" s="184"/>
      <c r="AF492" s="184"/>
      <c r="AG492" s="184"/>
      <c r="AH492" s="184"/>
      <c r="AI492" s="184"/>
      <c r="AJ492" s="184"/>
      <c r="AK492" s="184"/>
      <c r="AL492" s="184"/>
      <c r="AM492" s="184"/>
      <c r="AN492" s="184"/>
      <c r="AO492" s="184"/>
      <c r="AP492" s="184"/>
      <c r="AQ492" s="184"/>
      <c r="AR492" s="184"/>
      <c r="AS492" s="184"/>
      <c r="AT492" s="184"/>
      <c r="AU492" s="184"/>
      <c r="AV492" s="184"/>
      <c r="AW492" s="184"/>
      <c r="AX492" s="184"/>
      <c r="AY492" s="184"/>
      <c r="AZ492" s="184"/>
      <c r="BA492" s="184"/>
      <c r="BB492" s="184"/>
      <c r="BC492" s="184"/>
      <c r="BD492" s="184"/>
      <c r="BE492" s="184"/>
      <c r="BF492" s="184"/>
    </row>
    <row r="493" spans="1:58" s="185" customFormat="1" ht="27.75" customHeight="1">
      <c r="A493" s="287"/>
      <c r="B493" s="288"/>
      <c r="C493" s="288"/>
      <c r="D493" s="289"/>
      <c r="E493" s="520">
        <v>5</v>
      </c>
      <c r="F493" s="777" t="s">
        <v>682</v>
      </c>
      <c r="G493" s="778"/>
      <c r="H493" s="733"/>
      <c r="I493" s="585"/>
      <c r="J493" s="586"/>
      <c r="K493" s="253"/>
      <c r="L493" s="779" t="s">
        <v>683</v>
      </c>
      <c r="M493" s="783"/>
      <c r="N493" s="184"/>
      <c r="O493" s="202"/>
      <c r="P493" s="184"/>
      <c r="Q493" s="184"/>
      <c r="R493" s="184"/>
      <c r="S493" s="184"/>
      <c r="T493" s="184"/>
      <c r="U493" s="184"/>
      <c r="V493" s="184"/>
      <c r="W493" s="184"/>
      <c r="X493" s="184"/>
      <c r="Y493" s="184"/>
      <c r="Z493" s="184"/>
      <c r="AA493" s="184"/>
      <c r="AB493" s="184"/>
      <c r="AC493" s="184"/>
      <c r="AD493" s="184"/>
      <c r="AE493" s="184"/>
      <c r="AF493" s="184"/>
      <c r="AG493" s="184"/>
      <c r="AH493" s="184"/>
      <c r="AI493" s="184"/>
      <c r="AJ493" s="184"/>
      <c r="AK493" s="184"/>
      <c r="AL493" s="184"/>
      <c r="AM493" s="184"/>
      <c r="AN493" s="184"/>
      <c r="AO493" s="184"/>
      <c r="AP493" s="184"/>
      <c r="AQ493" s="184"/>
      <c r="AR493" s="184"/>
      <c r="AS493" s="184"/>
      <c r="AT493" s="184"/>
      <c r="AU493" s="184"/>
      <c r="AV493" s="184"/>
      <c r="AW493" s="184"/>
      <c r="AX493" s="184"/>
      <c r="AY493" s="184"/>
      <c r="AZ493" s="184"/>
      <c r="BA493" s="184"/>
      <c r="BB493" s="184"/>
      <c r="BC493" s="184"/>
      <c r="BD493" s="184"/>
      <c r="BE493" s="184"/>
      <c r="BF493" s="184"/>
    </row>
    <row r="494" spans="1:58" s="185" customFormat="1" ht="15">
      <c r="A494" s="203"/>
      <c r="B494" s="204"/>
      <c r="C494" s="205"/>
      <c r="D494" s="206"/>
      <c r="E494" s="587" t="s">
        <v>155</v>
      </c>
      <c r="F494" s="786" t="s">
        <v>684</v>
      </c>
      <c r="G494" s="787"/>
      <c r="H494" s="635">
        <v>1</v>
      </c>
      <c r="I494" s="243">
        <f t="shared" ref="I494:I502" si="30">IF(AND(OR(A494="x", A494="p"),NOT(B494="n")),H494,0)</f>
        <v>0</v>
      </c>
      <c r="J494" s="210">
        <f t="shared" ref="J494:J502" si="31">IF(OR(D494="m", C494="y"),H494,0)</f>
        <v>0</v>
      </c>
      <c r="K494" s="253">
        <f t="shared" ref="K494:K503" si="32">IF(AND(J494&gt;0,C494="y"),H494,0)</f>
        <v>0</v>
      </c>
      <c r="L494" s="780"/>
      <c r="M494" s="784"/>
      <c r="N494" s="184"/>
      <c r="O494" s="776" t="s">
        <v>685</v>
      </c>
      <c r="P494" s="776"/>
      <c r="Q494" s="776"/>
      <c r="R494" s="184"/>
      <c r="S494" s="184"/>
      <c r="T494" s="184"/>
      <c r="U494" s="184"/>
      <c r="V494" s="184"/>
      <c r="W494" s="184"/>
      <c r="X494" s="184"/>
      <c r="Y494" s="184"/>
      <c r="Z494" s="184"/>
      <c r="AA494" s="184"/>
      <c r="AB494" s="184"/>
      <c r="AC494" s="184"/>
      <c r="AD494" s="184"/>
      <c r="AE494" s="184"/>
      <c r="AF494" s="184"/>
      <c r="AG494" s="184"/>
      <c r="AH494" s="184"/>
      <c r="AI494" s="184"/>
      <c r="AJ494" s="184"/>
      <c r="AK494" s="184"/>
      <c r="AL494" s="184"/>
      <c r="AM494" s="184"/>
      <c r="AN494" s="184"/>
      <c r="AO494" s="184"/>
      <c r="AP494" s="184"/>
      <c r="AQ494" s="184"/>
      <c r="AR494" s="184"/>
      <c r="AS494" s="184"/>
      <c r="AT494" s="184"/>
      <c r="AU494" s="184"/>
      <c r="AV494" s="184"/>
      <c r="AW494" s="184"/>
      <c r="AX494" s="184"/>
      <c r="AY494" s="184"/>
      <c r="AZ494" s="184"/>
      <c r="BA494" s="184"/>
      <c r="BB494" s="184"/>
      <c r="BC494" s="184"/>
      <c r="BD494" s="184"/>
      <c r="BE494" s="184"/>
      <c r="BF494" s="184"/>
    </row>
    <row r="495" spans="1:58" s="185" customFormat="1" ht="15">
      <c r="A495" s="311"/>
      <c r="B495" s="312"/>
      <c r="C495" s="313"/>
      <c r="D495" s="314"/>
      <c r="E495" s="587" t="s">
        <v>157</v>
      </c>
      <c r="F495" s="786" t="s">
        <v>686</v>
      </c>
      <c r="G495" s="787"/>
      <c r="H495" s="636">
        <v>1</v>
      </c>
      <c r="I495" s="300">
        <f t="shared" si="30"/>
        <v>0</v>
      </c>
      <c r="J495" s="633">
        <f t="shared" si="31"/>
        <v>0</v>
      </c>
      <c r="K495" s="253">
        <f t="shared" si="32"/>
        <v>0</v>
      </c>
      <c r="L495" s="780"/>
      <c r="M495" s="784"/>
      <c r="N495" s="184"/>
      <c r="O495" s="202"/>
      <c r="P495" s="184"/>
      <c r="Q495" s="184"/>
      <c r="R495" s="184"/>
      <c r="S495" s="184"/>
      <c r="T495" s="184"/>
      <c r="U495" s="184"/>
      <c r="V495" s="184"/>
      <c r="W495" s="184"/>
      <c r="X495" s="184"/>
      <c r="Y495" s="184"/>
      <c r="Z495" s="184"/>
      <c r="AA495" s="184"/>
      <c r="AB495" s="184"/>
      <c r="AC495" s="184"/>
      <c r="AD495" s="184"/>
      <c r="AE495" s="184"/>
      <c r="AF495" s="184"/>
      <c r="AG495" s="184"/>
      <c r="AH495" s="184"/>
      <c r="AI495" s="184"/>
      <c r="AJ495" s="184"/>
      <c r="AK495" s="184"/>
      <c r="AL495" s="184"/>
      <c r="AM495" s="184"/>
      <c r="AN495" s="184"/>
      <c r="AO495" s="184"/>
      <c r="AP495" s="184"/>
      <c r="AQ495" s="184"/>
      <c r="AR495" s="184"/>
      <c r="AS495" s="184"/>
      <c r="AT495" s="184"/>
      <c r="AU495" s="184"/>
      <c r="AV495" s="184"/>
      <c r="AW495" s="184"/>
      <c r="AX495" s="184"/>
      <c r="AY495" s="184"/>
      <c r="AZ495" s="184"/>
      <c r="BA495" s="184"/>
      <c r="BB495" s="184"/>
      <c r="BC495" s="184"/>
      <c r="BD495" s="184"/>
      <c r="BE495" s="184"/>
      <c r="BF495" s="184"/>
    </row>
    <row r="496" spans="1:58" s="185" customFormat="1" ht="24.75" customHeight="1">
      <c r="A496" s="311"/>
      <c r="B496" s="312"/>
      <c r="C496" s="313"/>
      <c r="D496" s="314"/>
      <c r="E496" s="587" t="s">
        <v>160</v>
      </c>
      <c r="F496" s="786" t="s">
        <v>687</v>
      </c>
      <c r="G496" s="787"/>
      <c r="H496" s="636">
        <v>1</v>
      </c>
      <c r="I496" s="300">
        <f>IF(AND(OR(A496="x", A496="p"),NOT(B496="n")),H496,0)</f>
        <v>0</v>
      </c>
      <c r="J496" s="633">
        <f>IF(OR(D496="m", C496="y"),H496,0)</f>
        <v>0</v>
      </c>
      <c r="K496" s="253">
        <f>IF(AND(J496&gt;0,C496="y"),H496,0)</f>
        <v>0</v>
      </c>
      <c r="L496" s="780"/>
      <c r="M496" s="784"/>
      <c r="N496" s="184"/>
      <c r="O496" s="202"/>
      <c r="P496" s="184"/>
      <c r="Q496" s="184"/>
      <c r="R496" s="184"/>
      <c r="S496" s="184"/>
      <c r="T496" s="184"/>
      <c r="U496" s="184"/>
      <c r="V496" s="184"/>
      <c r="W496" s="184"/>
      <c r="X496" s="184"/>
      <c r="Y496" s="184"/>
      <c r="Z496" s="184"/>
      <c r="AA496" s="184"/>
      <c r="AB496" s="184"/>
      <c r="AC496" s="184"/>
      <c r="AD496" s="184"/>
      <c r="AE496" s="184"/>
      <c r="AF496" s="184"/>
      <c r="AG496" s="184"/>
      <c r="AH496" s="184"/>
      <c r="AI496" s="184"/>
      <c r="AJ496" s="184"/>
      <c r="AK496" s="184"/>
      <c r="AL496" s="184"/>
      <c r="AM496" s="184"/>
      <c r="AN496" s="184"/>
      <c r="AO496" s="184"/>
      <c r="AP496" s="184"/>
      <c r="AQ496" s="184"/>
      <c r="AR496" s="184"/>
      <c r="AS496" s="184"/>
      <c r="AT496" s="184"/>
      <c r="AU496" s="184"/>
      <c r="AV496" s="184"/>
      <c r="AW496" s="184"/>
      <c r="AX496" s="184"/>
      <c r="AY496" s="184"/>
      <c r="AZ496" s="184"/>
      <c r="BA496" s="184"/>
      <c r="BB496" s="184"/>
      <c r="BC496" s="184"/>
      <c r="BD496" s="184"/>
      <c r="BE496" s="184"/>
      <c r="BF496" s="184"/>
    </row>
    <row r="497" spans="1:58" s="185" customFormat="1" ht="15">
      <c r="A497" s="311"/>
      <c r="B497" s="312"/>
      <c r="C497" s="313"/>
      <c r="D497" s="314"/>
      <c r="E497" s="587" t="s">
        <v>169</v>
      </c>
      <c r="F497" s="786" t="s">
        <v>688</v>
      </c>
      <c r="G497" s="787"/>
      <c r="H497" s="636">
        <v>2</v>
      </c>
      <c r="I497" s="300">
        <f t="shared" si="30"/>
        <v>0</v>
      </c>
      <c r="J497" s="633">
        <f t="shared" si="31"/>
        <v>0</v>
      </c>
      <c r="K497" s="253">
        <f t="shared" si="32"/>
        <v>0</v>
      </c>
      <c r="L497" s="780"/>
      <c r="M497" s="784"/>
      <c r="N497" s="184"/>
      <c r="O497" s="202"/>
      <c r="P497" s="184"/>
      <c r="Q497" s="184"/>
      <c r="R497" s="184"/>
      <c r="S497" s="184"/>
      <c r="T497" s="184"/>
      <c r="U497" s="184"/>
      <c r="V497" s="184"/>
      <c r="W497" s="184"/>
      <c r="X497" s="184"/>
      <c r="Y497" s="184"/>
      <c r="Z497" s="184"/>
      <c r="AA497" s="184"/>
      <c r="AB497" s="184"/>
      <c r="AC497" s="184"/>
      <c r="AD497" s="184"/>
      <c r="AE497" s="184"/>
      <c r="AF497" s="184"/>
      <c r="AG497" s="184"/>
      <c r="AH497" s="184"/>
      <c r="AI497" s="184"/>
      <c r="AJ497" s="184"/>
      <c r="AK497" s="184"/>
      <c r="AL497" s="184"/>
      <c r="AM497" s="184"/>
      <c r="AN497" s="184"/>
      <c r="AO497" s="184"/>
      <c r="AP497" s="184"/>
      <c r="AQ497" s="184"/>
      <c r="AR497" s="184"/>
      <c r="AS497" s="184"/>
      <c r="AT497" s="184"/>
      <c r="AU497" s="184"/>
      <c r="AV497" s="184"/>
      <c r="AW497" s="184"/>
      <c r="AX497" s="184"/>
      <c r="AY497" s="184"/>
      <c r="AZ497" s="184"/>
      <c r="BA497" s="184"/>
      <c r="BB497" s="184"/>
      <c r="BC497" s="184"/>
      <c r="BD497" s="184"/>
      <c r="BE497" s="184"/>
      <c r="BF497" s="184"/>
    </row>
    <row r="498" spans="1:58" s="185" customFormat="1" ht="15">
      <c r="A498" s="311"/>
      <c r="B498" s="312"/>
      <c r="C498" s="313"/>
      <c r="D498" s="314"/>
      <c r="E498" s="587" t="s">
        <v>200</v>
      </c>
      <c r="F498" s="786" t="s">
        <v>689</v>
      </c>
      <c r="G498" s="787"/>
      <c r="H498" s="636">
        <v>2</v>
      </c>
      <c r="I498" s="300">
        <f t="shared" si="30"/>
        <v>0</v>
      </c>
      <c r="J498" s="633">
        <f t="shared" si="31"/>
        <v>0</v>
      </c>
      <c r="K498" s="253">
        <f t="shared" si="32"/>
        <v>0</v>
      </c>
      <c r="L498" s="780"/>
      <c r="M498" s="784"/>
      <c r="N498" s="184"/>
      <c r="O498" s="202"/>
      <c r="P498" s="184"/>
      <c r="Q498" s="184"/>
      <c r="R498" s="184"/>
      <c r="S498" s="184"/>
      <c r="T498" s="184"/>
      <c r="U498" s="184"/>
      <c r="V498" s="184"/>
      <c r="W498" s="184"/>
      <c r="X498" s="184"/>
      <c r="Y498" s="184"/>
      <c r="Z498" s="184"/>
      <c r="AA498" s="184"/>
      <c r="AB498" s="184"/>
      <c r="AC498" s="184"/>
      <c r="AD498" s="184"/>
      <c r="AE498" s="184"/>
      <c r="AF498" s="184"/>
      <c r="AG498" s="184"/>
      <c r="AH498" s="184"/>
      <c r="AI498" s="184"/>
      <c r="AJ498" s="184"/>
      <c r="AK498" s="184"/>
      <c r="AL498" s="184"/>
      <c r="AM498" s="184"/>
      <c r="AN498" s="184"/>
      <c r="AO498" s="184"/>
      <c r="AP498" s="184"/>
      <c r="AQ498" s="184"/>
      <c r="AR498" s="184"/>
      <c r="AS498" s="184"/>
      <c r="AT498" s="184"/>
      <c r="AU498" s="184"/>
      <c r="AV498" s="184"/>
      <c r="AW498" s="184"/>
      <c r="AX498" s="184"/>
      <c r="AY498" s="184"/>
      <c r="AZ498" s="184"/>
      <c r="BA498" s="184"/>
      <c r="BB498" s="184"/>
      <c r="BC498" s="184"/>
      <c r="BD498" s="184"/>
      <c r="BE498" s="184"/>
      <c r="BF498" s="184"/>
    </row>
    <row r="499" spans="1:58" s="185" customFormat="1" ht="15">
      <c r="A499" s="311"/>
      <c r="B499" s="312"/>
      <c r="C499" s="313"/>
      <c r="D499" s="313"/>
      <c r="E499" s="587" t="s">
        <v>404</v>
      </c>
      <c r="F499" s="786" t="s">
        <v>690</v>
      </c>
      <c r="G499" s="787"/>
      <c r="H499" s="636">
        <v>2</v>
      </c>
      <c r="I499" s="300">
        <f t="shared" si="30"/>
        <v>0</v>
      </c>
      <c r="J499" s="633">
        <f t="shared" si="31"/>
        <v>0</v>
      </c>
      <c r="K499" s="253">
        <f t="shared" si="32"/>
        <v>0</v>
      </c>
      <c r="L499" s="780"/>
      <c r="M499" s="784"/>
      <c r="N499" s="184"/>
      <c r="O499" s="202"/>
      <c r="P499" s="184"/>
      <c r="Q499" s="184"/>
      <c r="R499" s="184"/>
      <c r="S499" s="184"/>
      <c r="T499" s="184"/>
      <c r="U499" s="184"/>
      <c r="V499" s="184"/>
      <c r="W499" s="184"/>
      <c r="X499" s="184"/>
      <c r="Y499" s="184"/>
      <c r="Z499" s="184"/>
      <c r="AA499" s="184"/>
      <c r="AB499" s="184"/>
      <c r="AC499" s="184"/>
      <c r="AD499" s="184"/>
      <c r="AE499" s="184"/>
      <c r="AF499" s="184"/>
      <c r="AG499" s="184"/>
      <c r="AH499" s="184"/>
      <c r="AI499" s="184"/>
      <c r="AJ499" s="184"/>
      <c r="AK499" s="184"/>
      <c r="AL499" s="184"/>
      <c r="AM499" s="184"/>
      <c r="AN499" s="137"/>
      <c r="AO499" s="137"/>
      <c r="AP499" s="137"/>
      <c r="AQ499" s="137"/>
      <c r="AR499" s="137"/>
      <c r="AS499" s="137"/>
      <c r="AT499" s="137"/>
      <c r="AU499" s="137"/>
      <c r="AV499" s="137"/>
      <c r="AW499" s="137"/>
      <c r="AX499" s="184"/>
      <c r="AY499" s="184"/>
      <c r="AZ499" s="184"/>
      <c r="BA499" s="184"/>
      <c r="BB499" s="184"/>
      <c r="BC499" s="184"/>
      <c r="BD499" s="184"/>
      <c r="BE499" s="184"/>
      <c r="BF499" s="184"/>
    </row>
    <row r="500" spans="1:58" ht="15">
      <c r="A500" s="203"/>
      <c r="B500" s="204"/>
      <c r="C500" s="205"/>
      <c r="D500" s="206"/>
      <c r="E500" s="734" t="s">
        <v>406</v>
      </c>
      <c r="F500" s="796" t="s">
        <v>691</v>
      </c>
      <c r="G500" s="797"/>
      <c r="H500" s="735">
        <v>1</v>
      </c>
      <c r="I500" s="300">
        <f t="shared" si="30"/>
        <v>0</v>
      </c>
      <c r="J500" s="633">
        <f t="shared" si="31"/>
        <v>0</v>
      </c>
      <c r="K500" s="253">
        <f t="shared" si="32"/>
        <v>0</v>
      </c>
      <c r="L500" s="781"/>
      <c r="M500" s="784"/>
      <c r="N500" s="184"/>
      <c r="O500" s="202"/>
      <c r="AG500" s="184"/>
      <c r="AH500" s="184"/>
    </row>
    <row r="501" spans="1:58" ht="15">
      <c r="A501" s="302"/>
      <c r="B501" s="303"/>
      <c r="C501" s="304"/>
      <c r="D501" s="305"/>
      <c r="E501" s="589" t="s">
        <v>620</v>
      </c>
      <c r="F501" s="788" t="s">
        <v>692</v>
      </c>
      <c r="G501" s="789"/>
      <c r="H501" s="736">
        <v>2</v>
      </c>
      <c r="I501" s="243">
        <f>IF(AND(OR(A501="x", A501="p"),NOT(B501="n")),H501,0)</f>
        <v>0</v>
      </c>
      <c r="J501" s="210">
        <f>IF(OR(D501="m", C501="y"),H501,0)</f>
        <v>0</v>
      </c>
      <c r="K501" s="253">
        <f>IF(AND(J501&gt;0,C501="y"),H501,0)</f>
        <v>0</v>
      </c>
      <c r="L501" s="782"/>
      <c r="M501" s="785"/>
    </row>
    <row r="502" spans="1:58" ht="15">
      <c r="A502" s="214"/>
      <c r="B502" s="215"/>
      <c r="C502" s="216"/>
      <c r="D502" s="217"/>
      <c r="E502" s="218">
        <v>6</v>
      </c>
      <c r="F502" s="790" t="s">
        <v>693</v>
      </c>
      <c r="G502" s="791"/>
      <c r="H502" s="737">
        <v>2</v>
      </c>
      <c r="I502" s="209">
        <f t="shared" si="30"/>
        <v>0</v>
      </c>
      <c r="J502" s="220">
        <f t="shared" si="31"/>
        <v>0</v>
      </c>
      <c r="K502" s="253">
        <f t="shared" si="32"/>
        <v>0</v>
      </c>
      <c r="L502" s="246" t="s">
        <v>694</v>
      </c>
      <c r="M502" s="158"/>
      <c r="O502" s="792" t="s">
        <v>695</v>
      </c>
      <c r="P502" s="792"/>
      <c r="Q502" s="792"/>
    </row>
    <row r="503" spans="1:58" ht="26.25" customHeight="1" thickBot="1">
      <c r="A503" s="317"/>
      <c r="B503" s="318"/>
      <c r="C503" s="319"/>
      <c r="D503" s="320"/>
      <c r="E503" s="379">
        <v>7</v>
      </c>
      <c r="F503" s="793" t="s">
        <v>184</v>
      </c>
      <c r="G503" s="794"/>
      <c r="H503" s="380" t="s">
        <v>185</v>
      </c>
      <c r="I503" s="272">
        <f>IF(AND(OR(A503="x", A503="p"),NOT(B503="n"), H503&lt;=7),H503,0)</f>
        <v>0</v>
      </c>
      <c r="J503" s="273">
        <f>IF(AND(OR(D503="m", C503="y"), H503&lt;=7),H503,0)</f>
        <v>0</v>
      </c>
      <c r="K503" s="253">
        <f t="shared" si="32"/>
        <v>0</v>
      </c>
      <c r="L503" s="274" t="s">
        <v>186</v>
      </c>
      <c r="M503" s="275"/>
    </row>
    <row r="504" spans="1:58" ht="19.5" customHeight="1" thickTop="1" thickBot="1">
      <c r="A504" s="563"/>
      <c r="B504" s="326"/>
      <c r="C504" s="326"/>
      <c r="D504" s="327" t="s">
        <v>696</v>
      </c>
      <c r="E504" s="328"/>
      <c r="F504" s="738"/>
      <c r="G504" s="330"/>
      <c r="H504" s="331"/>
      <c r="I504" s="739">
        <f>SUM(I476:I503)</f>
        <v>0</v>
      </c>
      <c r="J504" s="740">
        <f>SUM(J476:J503)</f>
        <v>0</v>
      </c>
      <c r="K504" s="620">
        <f>SUM(K476:K503)</f>
        <v>0</v>
      </c>
      <c r="L504" s="503"/>
      <c r="M504" s="336"/>
    </row>
    <row r="505" spans="1:58" ht="39.75" customHeight="1" thickTop="1">
      <c r="A505" s="795" t="s">
        <v>40</v>
      </c>
      <c r="B505" s="795"/>
      <c r="C505" s="795"/>
      <c r="D505" s="795"/>
      <c r="E505" s="795"/>
      <c r="F505" s="795"/>
      <c r="G505" s="795"/>
      <c r="H505" s="795"/>
      <c r="I505" s="795"/>
      <c r="J505" s="795"/>
      <c r="K505" s="795"/>
      <c r="L505" s="795"/>
      <c r="M505" s="795"/>
    </row>
    <row r="506" spans="1:58" ht="15" customHeight="1">
      <c r="A506" s="741" t="s">
        <v>719</v>
      </c>
    </row>
    <row r="507" spans="1:58" ht="15" customHeight="1">
      <c r="AN507" s="184"/>
      <c r="AO507" s="184"/>
      <c r="AP507" s="184"/>
      <c r="AQ507" s="184"/>
      <c r="AR507" s="184"/>
      <c r="AS507" s="184"/>
      <c r="AT507" s="184"/>
      <c r="AU507" s="184"/>
      <c r="AV507" s="184"/>
      <c r="AW507" s="184"/>
    </row>
    <row r="508" spans="1:58" s="185" customFormat="1" ht="15.75" customHeight="1">
      <c r="A508" s="741"/>
      <c r="B508" s="4"/>
      <c r="C508" s="4"/>
      <c r="D508" s="139"/>
      <c r="E508" s="742"/>
      <c r="F508" s="743"/>
      <c r="G508" s="744"/>
      <c r="H508" s="745"/>
      <c r="I508" s="746"/>
      <c r="J508" s="747"/>
      <c r="K508" s="747"/>
      <c r="L508" s="747"/>
      <c r="M508" s="748"/>
      <c r="N508" s="137"/>
      <c r="O508" s="138"/>
      <c r="P508" s="184"/>
      <c r="Q508" s="184"/>
      <c r="R508" s="184"/>
      <c r="S508" s="184"/>
      <c r="T508" s="184"/>
      <c r="U508" s="184"/>
      <c r="V508" s="184"/>
      <c r="W508" s="184"/>
      <c r="X508" s="184"/>
      <c r="Y508" s="184"/>
      <c r="Z508" s="184"/>
      <c r="AA508" s="184"/>
      <c r="AB508" s="184"/>
      <c r="AC508" s="184"/>
      <c r="AD508" s="184"/>
      <c r="AE508" s="184"/>
      <c r="AF508" s="184"/>
      <c r="AG508" s="137"/>
      <c r="AH508" s="137"/>
      <c r="AI508" s="184"/>
      <c r="AJ508" s="184"/>
      <c r="AK508" s="184"/>
      <c r="AL508" s="184"/>
      <c r="AM508" s="184"/>
      <c r="AN508" s="184"/>
      <c r="AO508" s="184"/>
      <c r="AP508" s="184"/>
      <c r="AQ508" s="184"/>
      <c r="AR508" s="184"/>
      <c r="AS508" s="184"/>
      <c r="AT508" s="184"/>
      <c r="AU508" s="184"/>
      <c r="AV508" s="184"/>
      <c r="AW508" s="184"/>
      <c r="AX508" s="184"/>
      <c r="AY508" s="184"/>
      <c r="AZ508" s="184"/>
      <c r="BA508" s="184"/>
      <c r="BB508" s="184"/>
      <c r="BC508" s="184"/>
      <c r="BD508" s="184"/>
      <c r="BE508" s="184"/>
      <c r="BF508" s="184"/>
    </row>
    <row r="509" spans="1:58" s="185" customFormat="1" ht="30.75" customHeight="1">
      <c r="A509" s="741"/>
      <c r="B509" s="4"/>
      <c r="C509" s="4"/>
      <c r="D509" s="139"/>
      <c r="E509" s="742"/>
      <c r="F509" s="743"/>
      <c r="G509" s="744"/>
      <c r="H509" s="745"/>
      <c r="I509" s="746"/>
      <c r="J509" s="747"/>
      <c r="K509" s="747"/>
      <c r="L509" s="747"/>
      <c r="M509" s="748"/>
      <c r="N509" s="184"/>
      <c r="O509" s="202"/>
      <c r="P509" s="184"/>
      <c r="Q509" s="184"/>
      <c r="R509" s="184"/>
      <c r="S509" s="184"/>
      <c r="T509" s="184"/>
      <c r="U509" s="184"/>
      <c r="V509" s="184"/>
      <c r="W509" s="184"/>
      <c r="X509" s="184"/>
      <c r="Y509" s="184"/>
      <c r="Z509" s="184"/>
      <c r="AA509" s="184"/>
      <c r="AB509" s="184"/>
      <c r="AC509" s="184"/>
      <c r="AD509" s="184"/>
      <c r="AE509" s="184"/>
      <c r="AF509" s="184"/>
      <c r="AG509" s="184"/>
      <c r="AH509" s="184"/>
      <c r="AI509" s="184"/>
      <c r="AJ509" s="184"/>
      <c r="AK509" s="184"/>
      <c r="AL509" s="184"/>
      <c r="AM509" s="184"/>
      <c r="AN509" s="137"/>
      <c r="AO509" s="137"/>
      <c r="AP509" s="137"/>
      <c r="AQ509" s="137"/>
      <c r="AR509" s="137"/>
      <c r="AS509" s="137"/>
      <c r="AT509" s="137"/>
      <c r="AU509" s="137"/>
      <c r="AV509" s="137"/>
      <c r="AW509" s="137"/>
      <c r="AX509" s="184"/>
      <c r="AY509" s="184"/>
      <c r="AZ509" s="184"/>
      <c r="BA509" s="184"/>
      <c r="BB509" s="184"/>
      <c r="BC509" s="184"/>
      <c r="BD509" s="184"/>
      <c r="BE509" s="184"/>
      <c r="BF509" s="184"/>
    </row>
    <row r="510" spans="1:58" ht="21" customHeight="1">
      <c r="N510" s="184"/>
      <c r="O510" s="202"/>
      <c r="AG510" s="184"/>
      <c r="AH510" s="184"/>
    </row>
    <row r="511" spans="1:58" ht="18" customHeight="1"/>
  </sheetData>
  <sheetProtection formatCells="0" insertHyperlinks="0" sort="0"/>
  <protectedRanges>
    <protectedRange algorithmName="SHA-512" hashValue="DQKqIP7nbphU9EgeEVsR6PkG7Ez7CPN+SHizrXQ5gzW67BetxQ1hfCt54foVVyPYKB6rHnaEgC8RX5uoBgAnug==" saltValue="HdqSDpvUTHD922l5J4XbEQ==" spinCount="100000" sqref="A49 A108:B111 A298:B302 A310:B312 A78:B105 A122:B159 A294:B296 A322:B324 A402:B404 A317:B320 A326 A332:B335 A341:B372 A459:B470 A304:B308 A374:B395 A406:B429 B326:B330 A328:A330 A52:A72 A476:B503 A113:B113 A239:B286 A165:B232 A431:B457 A314:B315" name="Inspector PN"/>
    <protectedRange algorithmName="SHA-512" hashValue="sVyBF9UUY3kQKzJOGqMPIJXJSentCLgC9UKmd9hqYaswtrOCSkmNJu55xRarUwdsx/z3c9hikeoqu1shTT+7LA==" saltValue="9AFLo6JpACTNGR/5hCfZ2w==" spinCount="100000" sqref="C108:D111 C298:D302 C310:D312 C78:D105 C122:D159 C294:D296 C322:D324 C402:D404 C317:D320 C326:D330 C332:D335 C341:D372 C459:D470 C304:D308 C374:D395 C406:D429 C476:D503 C113:D113 C239:D286 C165:D232 C431:D457 C314:D315" name="Builder YM"/>
    <protectedRange sqref="A4 A505 A24 A73 A337 A115 L4:M5 A161 A472 A234 A397 A288 B5:B6" name="Builder Notes Other"/>
    <protectedRange algorithmName="SHA-512" hashValue="8An/kDNHRIAtpbPZsf+ccHlnj12AjAcRwlyu5Tb+1O5oo9u7TcJem1VtAtUbxWG/5AxueHb4H0cSjSCEP+HpxQ==" saltValue="GAMNCSQbxAjfdQVF39ZRXw==" spinCount="100000" sqref="M52 M54:M55 M60:M72" name="Inspector Comments_1"/>
    <protectedRange algorithmName="SHA-512" hashValue="/CUOHltsf+ayRbp5XSSaG4FEEtKk9w4RE0eVkIBUOqgtMNDbp4S70ApbUbUX1NUbhHpQcdnQMmxCyoehK/SxyA==" saltValue="E/fqsBsEau0L7ZZ9CqzvfA==" spinCount="100000" sqref="M487:M490 M53 M56:M59 M232 M130:M134 M108:M111 M93:M105 M78:M91 M122:M123 M136:M159 M165:M166 M113" name="Inspector Comments_2"/>
    <protectedRange algorithmName="SHA-512" hashValue="rLZamQsBNQNHqBtDlaEhzs0W7kJ6yNfrlAvZaQbi40mCL3jcVXpLaNV0OmvmjGd0W1J+cIjI6SI69QUbZr0f7g==" saltValue="T0SCM7X0v0rjFs+PUJu+/g==" spinCount="100000" sqref="M167:M171 M260 M124:M129 M247 M195:M208 M210:M218 M220:M231 M250 M265 M173:M193" name="Inspector Comments_3"/>
    <protectedRange algorithmName="SHA-512" hashValue="1R8GCBKk2L50d/geUnVOYopZwvE+c7CFBUcvr3LIXszbo6/1EVeTNsQ0ql+nYY3CqQTFm380/5IcHsgz3v5RGg==" saltValue="vUSiNdiR374PdBrY6tLBHg==" spinCount="100000" sqref="M353 M357 M239:M246 M248 M251:M264 M266:M267 M269:M286" name="Inspector Comments_4"/>
    <protectedRange algorithmName="SHA-512" hashValue="E4qSOtgySez1BZYaGfD2JYPwXgLZBErrwluLczpVbotGgW+8UteBKug+c99cMCXKq9aCjFI+GcUwmWFyAQAMnA==" saltValue="YwTOdOV0fJYr77jEMvF3hQ==" spinCount="100000" sqref="M341 M354:M356 M411:M414 M322:M335 M343:M352 M358:M372 M377:M378 M293:M307 M375 M382:M395 M380 M309:M320" name="Inspector Comments_5"/>
    <protectedRange algorithmName="SHA-512" hashValue="sHX3so4Dsgskh02bTQqZPUbhTcuApT3A4CZ3VAIE2TrYT8CkqYoaV36TviLjOZ0ItKBefkjDq++q8AvijH3A1A==" saltValue="PpPJixgghKU+OH2hI9fgng==" spinCount="100000" sqref="M401:M402 M415:M428 M459:M470 M491:M492 M404:M405 M407:M409 M430:M457" name="Inspector Comments_6"/>
    <protectedRange algorithmName="SHA-512" hashValue="3syZvPwQUGHv9atUXZK8994YnAy8lkcRn10O1mzlsBN2nUxy+WWCrw9K+xtQPFxURX2PnaUvdHtepHHQivfGfw==" saltValue="Zx8sHcPDBpNv6OmLz0boRA==" spinCount="100000" sqref="M476:M486 M493:M503" name="Inspector Comments_7"/>
    <protectedRange algorithmName="SHA-512" hashValue="dlbM9zHTYiGoyakkrvXSLgiI9HXipHiMaQpemH5OHbkxFTFAJt6jIaqvIABSB3H9PEG0J3jsx5fv8gaI4nzJoQ==" saltValue="BXVeV6ASOKtz6rarcVVk4Q==" spinCount="100000" sqref="C106:D106 C112:D112" name="Builder YM_1"/>
    <protectedRange algorithmName="SHA-512" hashValue="Xju6M/jg6gXpY541qHNoHCiWdHMW5b8+4YZ9vWnhBS24/k2cGKpwdSoLtamYa/k+1k4bDEW6IY6CLkaoIU6CWA==" saltValue="wY/Xf4QzUJ9BDdycGw6zAQ==" spinCount="100000" sqref="M106 M112" name="Inspector Comments_8"/>
    <protectedRange algorithmName="SHA-512" hashValue="WcwWAgj/Qa7qLZZKPUYwPLWxVkNQFrdj3VnyTbDf2gTNyrHk3ln5R9W8c2CmcMtEUx0tiHG0x4y+7oQUlH8vvA==" saltValue="goLZYfOnorFeL2nPyGMsUw==" spinCount="100000" sqref="A106:B106 A112:B112" name="Inspector PN_1"/>
  </protectedRanges>
  <mergeCells count="882">
    <mergeCell ref="A1:M1"/>
    <mergeCell ref="A2:M2"/>
    <mergeCell ref="A3:M3"/>
    <mergeCell ref="A4:K4"/>
    <mergeCell ref="A5:K5"/>
    <mergeCell ref="A6:F6"/>
    <mergeCell ref="G6:K6"/>
    <mergeCell ref="A48:J49"/>
    <mergeCell ref="A14:M14"/>
    <mergeCell ref="A16:M16"/>
    <mergeCell ref="B17:M17"/>
    <mergeCell ref="B18:M18"/>
    <mergeCell ref="B19:M19"/>
    <mergeCell ref="B20:M20"/>
    <mergeCell ref="A7:M7"/>
    <mergeCell ref="A8:M8"/>
    <mergeCell ref="A9:M9"/>
    <mergeCell ref="A10:M10"/>
    <mergeCell ref="A12:M12"/>
    <mergeCell ref="A13:M13"/>
    <mergeCell ref="C28:M28"/>
    <mergeCell ref="C30:M30"/>
    <mergeCell ref="C31:M31"/>
    <mergeCell ref="B32:M32"/>
    <mergeCell ref="B33:M33"/>
    <mergeCell ref="B34:M34"/>
    <mergeCell ref="A21:M21"/>
    <mergeCell ref="A22:M22"/>
    <mergeCell ref="A23:M23"/>
    <mergeCell ref="A24:M24"/>
    <mergeCell ref="A25:M25"/>
    <mergeCell ref="C27:M27"/>
    <mergeCell ref="H40:J40"/>
    <mergeCell ref="H41:J41"/>
    <mergeCell ref="H42:J42"/>
    <mergeCell ref="H43:J43"/>
    <mergeCell ref="H44:J44"/>
    <mergeCell ref="H45:J45"/>
    <mergeCell ref="A35:M35"/>
    <mergeCell ref="A36:G36"/>
    <mergeCell ref="H36:J36"/>
    <mergeCell ref="H37:J37"/>
    <mergeCell ref="H38:J38"/>
    <mergeCell ref="H39:J39"/>
    <mergeCell ref="A53:A54"/>
    <mergeCell ref="B53:B54"/>
    <mergeCell ref="C53:H54"/>
    <mergeCell ref="I53:J54"/>
    <mergeCell ref="K53:K54"/>
    <mergeCell ref="L53:L54"/>
    <mergeCell ref="M53:M54"/>
    <mergeCell ref="A46:G46"/>
    <mergeCell ref="H46:J46"/>
    <mergeCell ref="A50:M50"/>
    <mergeCell ref="B51:H51"/>
    <mergeCell ref="I51:J51"/>
    <mergeCell ref="O53:Y53"/>
    <mergeCell ref="O54:Y54"/>
    <mergeCell ref="C55:H55"/>
    <mergeCell ref="I55:J55"/>
    <mergeCell ref="O55:AC55"/>
    <mergeCell ref="C56:H56"/>
    <mergeCell ref="I56:J56"/>
    <mergeCell ref="O56:AC56"/>
    <mergeCell ref="C52:H52"/>
    <mergeCell ref="I52:J52"/>
    <mergeCell ref="O52:AD52"/>
    <mergeCell ref="O57:AD57"/>
    <mergeCell ref="O58:R58"/>
    <mergeCell ref="C59:H59"/>
    <mergeCell ref="I59:J59"/>
    <mergeCell ref="O59:AC59"/>
    <mergeCell ref="C60:H60"/>
    <mergeCell ref="I60:J60"/>
    <mergeCell ref="A57:A58"/>
    <mergeCell ref="B57:B58"/>
    <mergeCell ref="C57:H58"/>
    <mergeCell ref="I57:J58"/>
    <mergeCell ref="L57:L58"/>
    <mergeCell ref="M57:M58"/>
    <mergeCell ref="O60:AD60"/>
    <mergeCell ref="O63:R63"/>
    <mergeCell ref="A65:A67"/>
    <mergeCell ref="B65:B67"/>
    <mergeCell ref="C65:H67"/>
    <mergeCell ref="I65:J67"/>
    <mergeCell ref="K65:K67"/>
    <mergeCell ref="L65:L67"/>
    <mergeCell ref="M65:M67"/>
    <mergeCell ref="C61:H61"/>
    <mergeCell ref="I61:J61"/>
    <mergeCell ref="O61:AD61"/>
    <mergeCell ref="C62:H62"/>
    <mergeCell ref="I62:J62"/>
    <mergeCell ref="C63:H63"/>
    <mergeCell ref="I63:J63"/>
    <mergeCell ref="O62:AC62"/>
    <mergeCell ref="A68:A69"/>
    <mergeCell ref="B68:B69"/>
    <mergeCell ref="C68:H69"/>
    <mergeCell ref="I68:J69"/>
    <mergeCell ref="K68:K69"/>
    <mergeCell ref="L68:L69"/>
    <mergeCell ref="M68:M69"/>
    <mergeCell ref="C64:H64"/>
    <mergeCell ref="I64:J64"/>
    <mergeCell ref="O69:Y69"/>
    <mergeCell ref="C70:H70"/>
    <mergeCell ref="I70:J70"/>
    <mergeCell ref="O70:U70"/>
    <mergeCell ref="C71:H71"/>
    <mergeCell ref="I71:J71"/>
    <mergeCell ref="O71:U71"/>
    <mergeCell ref="O65:Y65"/>
    <mergeCell ref="O66:Y66"/>
    <mergeCell ref="O67:Y67"/>
    <mergeCell ref="O68:AD68"/>
    <mergeCell ref="L77:M77"/>
    <mergeCell ref="F78:G78"/>
    <mergeCell ref="O78:R78"/>
    <mergeCell ref="F79:G79"/>
    <mergeCell ref="O79:Q79"/>
    <mergeCell ref="F80:G80"/>
    <mergeCell ref="O80:R80"/>
    <mergeCell ref="C72:H72"/>
    <mergeCell ref="I72:J72"/>
    <mergeCell ref="A73:M73"/>
    <mergeCell ref="A74:M74"/>
    <mergeCell ref="E75:G76"/>
    <mergeCell ref="H75:H76"/>
    <mergeCell ref="I75:J75"/>
    <mergeCell ref="L75:L76"/>
    <mergeCell ref="M75:M76"/>
    <mergeCell ref="O72:AE72"/>
    <mergeCell ref="A85:A86"/>
    <mergeCell ref="B85:B86"/>
    <mergeCell ref="C85:C86"/>
    <mergeCell ref="D85:D86"/>
    <mergeCell ref="E85:E86"/>
    <mergeCell ref="F85:G85"/>
    <mergeCell ref="O81:AC81"/>
    <mergeCell ref="O82:AC82"/>
    <mergeCell ref="F83:G83"/>
    <mergeCell ref="O83:R83"/>
    <mergeCell ref="F84:G84"/>
    <mergeCell ref="O84:U84"/>
    <mergeCell ref="H81:H82"/>
    <mergeCell ref="I81:I82"/>
    <mergeCell ref="J81:J82"/>
    <mergeCell ref="K81:K82"/>
    <mergeCell ref="L81:L82"/>
    <mergeCell ref="M81:M82"/>
    <mergeCell ref="A81:A82"/>
    <mergeCell ref="B81:B82"/>
    <mergeCell ref="C81:C82"/>
    <mergeCell ref="D81:D82"/>
    <mergeCell ref="E81:E82"/>
    <mergeCell ref="F81:G81"/>
    <mergeCell ref="F87:G87"/>
    <mergeCell ref="F88:G88"/>
    <mergeCell ref="O88:R88"/>
    <mergeCell ref="F89:G89"/>
    <mergeCell ref="F90:G90"/>
    <mergeCell ref="F91:G91"/>
    <mergeCell ref="O91:AC91"/>
    <mergeCell ref="H85:H86"/>
    <mergeCell ref="I85:I86"/>
    <mergeCell ref="J85:J86"/>
    <mergeCell ref="K85:K86"/>
    <mergeCell ref="L85:L86"/>
    <mergeCell ref="M85:M86"/>
    <mergeCell ref="O92:R92"/>
    <mergeCell ref="F93:G93"/>
    <mergeCell ref="F94:G94"/>
    <mergeCell ref="O94:Y94"/>
    <mergeCell ref="F95:G95"/>
    <mergeCell ref="M95:M98"/>
    <mergeCell ref="F96:G96"/>
    <mergeCell ref="F97:G97"/>
    <mergeCell ref="O97:Y97"/>
    <mergeCell ref="F98:G98"/>
    <mergeCell ref="F99:G99"/>
    <mergeCell ref="F100:G100"/>
    <mergeCell ref="F101:G101"/>
    <mergeCell ref="L101:L104"/>
    <mergeCell ref="M101:M105"/>
    <mergeCell ref="F102:G102"/>
    <mergeCell ref="F103:G103"/>
    <mergeCell ref="F104:G104"/>
    <mergeCell ref="F105:G105"/>
    <mergeCell ref="F106:G106"/>
    <mergeCell ref="L107:M107"/>
    <mergeCell ref="F108:G108"/>
    <mergeCell ref="L108:L111"/>
    <mergeCell ref="M108:M111"/>
    <mergeCell ref="O108:Q108"/>
    <mergeCell ref="F109:G109"/>
    <mergeCell ref="O109:Q109"/>
    <mergeCell ref="F110:G110"/>
    <mergeCell ref="O110:Q110"/>
    <mergeCell ref="L119:L120"/>
    <mergeCell ref="M119:M120"/>
    <mergeCell ref="L121:M121"/>
    <mergeCell ref="F111:G111"/>
    <mergeCell ref="O111:Q111"/>
    <mergeCell ref="F112:G112"/>
    <mergeCell ref="F113:G113"/>
    <mergeCell ref="A115:M117"/>
    <mergeCell ref="A118:M118"/>
    <mergeCell ref="A122:A123"/>
    <mergeCell ref="B122:B123"/>
    <mergeCell ref="C122:C123"/>
    <mergeCell ref="D122:D123"/>
    <mergeCell ref="E122:E123"/>
    <mergeCell ref="F122:G122"/>
    <mergeCell ref="E119:G120"/>
    <mergeCell ref="H119:H120"/>
    <mergeCell ref="I119:J119"/>
    <mergeCell ref="O122:AC122"/>
    <mergeCell ref="F124:G124"/>
    <mergeCell ref="L124:L129"/>
    <mergeCell ref="M124:M129"/>
    <mergeCell ref="F125:G125"/>
    <mergeCell ref="F126:G126"/>
    <mergeCell ref="O126:R126"/>
    <mergeCell ref="F127:G127"/>
    <mergeCell ref="F128:G128"/>
    <mergeCell ref="F129:G129"/>
    <mergeCell ref="H122:H123"/>
    <mergeCell ref="I122:I123"/>
    <mergeCell ref="J122:J123"/>
    <mergeCell ref="K122:K123"/>
    <mergeCell ref="L122:L123"/>
    <mergeCell ref="M122:M123"/>
    <mergeCell ref="F134:G134"/>
    <mergeCell ref="F136:G136"/>
    <mergeCell ref="M136:M138"/>
    <mergeCell ref="O136:AF136"/>
    <mergeCell ref="F137:G137"/>
    <mergeCell ref="F138:G138"/>
    <mergeCell ref="F130:G130"/>
    <mergeCell ref="M130:M132"/>
    <mergeCell ref="F131:G131"/>
    <mergeCell ref="O131:Q131"/>
    <mergeCell ref="F132:G132"/>
    <mergeCell ref="F133:G133"/>
    <mergeCell ref="F139:G139"/>
    <mergeCell ref="M139:M141"/>
    <mergeCell ref="F140:G140"/>
    <mergeCell ref="F141:G141"/>
    <mergeCell ref="F142:G142"/>
    <mergeCell ref="L142:L144"/>
    <mergeCell ref="M142:M144"/>
    <mergeCell ref="F143:G143"/>
    <mergeCell ref="F144:G144"/>
    <mergeCell ref="F145:G145"/>
    <mergeCell ref="L145:L149"/>
    <mergeCell ref="M145:M149"/>
    <mergeCell ref="A146:A147"/>
    <mergeCell ref="B146:B147"/>
    <mergeCell ref="C146:C147"/>
    <mergeCell ref="D146:D147"/>
    <mergeCell ref="F146:G146"/>
    <mergeCell ref="I146:I147"/>
    <mergeCell ref="J146:J147"/>
    <mergeCell ref="A150:A151"/>
    <mergeCell ref="B150:B151"/>
    <mergeCell ref="C150:C151"/>
    <mergeCell ref="D150:D151"/>
    <mergeCell ref="F150:G150"/>
    <mergeCell ref="I150:I151"/>
    <mergeCell ref="K146:K147"/>
    <mergeCell ref="A148:A149"/>
    <mergeCell ref="B148:B149"/>
    <mergeCell ref="C148:C149"/>
    <mergeCell ref="D148:D149"/>
    <mergeCell ref="F148:G148"/>
    <mergeCell ref="I148:I149"/>
    <mergeCell ref="J148:J149"/>
    <mergeCell ref="K148:K149"/>
    <mergeCell ref="O157:AC157"/>
    <mergeCell ref="F158:G158"/>
    <mergeCell ref="J150:J151"/>
    <mergeCell ref="K150:K151"/>
    <mergeCell ref="M150:M151"/>
    <mergeCell ref="O150:AD150"/>
    <mergeCell ref="F152:G152"/>
    <mergeCell ref="F153:G153"/>
    <mergeCell ref="L153:L155"/>
    <mergeCell ref="M153:M155"/>
    <mergeCell ref="O153:R153"/>
    <mergeCell ref="F154:G154"/>
    <mergeCell ref="F159:G159"/>
    <mergeCell ref="A161:M161"/>
    <mergeCell ref="A162:M162"/>
    <mergeCell ref="G163:H164"/>
    <mergeCell ref="I163:J163"/>
    <mergeCell ref="L163:L164"/>
    <mergeCell ref="M163:M164"/>
    <mergeCell ref="F155:G155"/>
    <mergeCell ref="F156:G156"/>
    <mergeCell ref="L156:L158"/>
    <mergeCell ref="M156:M158"/>
    <mergeCell ref="F157:G157"/>
    <mergeCell ref="I165:I166"/>
    <mergeCell ref="J165:J166"/>
    <mergeCell ref="K165:K166"/>
    <mergeCell ref="M165:M166"/>
    <mergeCell ref="O165:R165"/>
    <mergeCell ref="F167:G167"/>
    <mergeCell ref="O167:R167"/>
    <mergeCell ref="A165:A166"/>
    <mergeCell ref="B165:B166"/>
    <mergeCell ref="C165:C166"/>
    <mergeCell ref="D165:D166"/>
    <mergeCell ref="F165:G165"/>
    <mergeCell ref="H165:H166"/>
    <mergeCell ref="O174:R174"/>
    <mergeCell ref="F175:G175"/>
    <mergeCell ref="O175:R175"/>
    <mergeCell ref="F176:G176"/>
    <mergeCell ref="O176:R176"/>
    <mergeCell ref="F168:G168"/>
    <mergeCell ref="L168:L171"/>
    <mergeCell ref="M168:M171"/>
    <mergeCell ref="F169:G169"/>
    <mergeCell ref="O169:R169"/>
    <mergeCell ref="F170:G170"/>
    <mergeCell ref="F171:G171"/>
    <mergeCell ref="D172:L172"/>
    <mergeCell ref="F177:G177"/>
    <mergeCell ref="F178:G178"/>
    <mergeCell ref="E179:G179"/>
    <mergeCell ref="F180:G180"/>
    <mergeCell ref="L180:L182"/>
    <mergeCell ref="M180:M182"/>
    <mergeCell ref="F181:G181"/>
    <mergeCell ref="F182:G182"/>
    <mergeCell ref="E173:G173"/>
    <mergeCell ref="F174:G174"/>
    <mergeCell ref="L174:L176"/>
    <mergeCell ref="M174:M176"/>
    <mergeCell ref="F188:G188"/>
    <mergeCell ref="E189:G189"/>
    <mergeCell ref="F190:G190"/>
    <mergeCell ref="L190:L193"/>
    <mergeCell ref="M190:M193"/>
    <mergeCell ref="F191:G191"/>
    <mergeCell ref="F183:G183"/>
    <mergeCell ref="E184:G184"/>
    <mergeCell ref="O184:AC184"/>
    <mergeCell ref="F185:G185"/>
    <mergeCell ref="L185:L187"/>
    <mergeCell ref="M185:M187"/>
    <mergeCell ref="O185:AD185"/>
    <mergeCell ref="F186:G186"/>
    <mergeCell ref="F187:G187"/>
    <mergeCell ref="O187:R187"/>
    <mergeCell ref="O191:R191"/>
    <mergeCell ref="F192:G192"/>
    <mergeCell ref="F193:G193"/>
    <mergeCell ref="E195:G195"/>
    <mergeCell ref="F196:G196"/>
    <mergeCell ref="L196:L198"/>
    <mergeCell ref="M196:M198"/>
    <mergeCell ref="F197:G197"/>
    <mergeCell ref="O197:R197"/>
    <mergeCell ref="F198:G198"/>
    <mergeCell ref="F202:G202"/>
    <mergeCell ref="F203:G203"/>
    <mergeCell ref="E204:G204"/>
    <mergeCell ref="F205:G205"/>
    <mergeCell ref="L205:L207"/>
    <mergeCell ref="M205:M207"/>
    <mergeCell ref="F206:G206"/>
    <mergeCell ref="F207:G207"/>
    <mergeCell ref="O198:R198"/>
    <mergeCell ref="F199:G199"/>
    <mergeCell ref="F200:G200"/>
    <mergeCell ref="O200:R200"/>
    <mergeCell ref="F201:G201"/>
    <mergeCell ref="O201:R201"/>
    <mergeCell ref="F208:G208"/>
    <mergeCell ref="F210:G210"/>
    <mergeCell ref="L210:L212"/>
    <mergeCell ref="M210:M212"/>
    <mergeCell ref="O210:R210"/>
    <mergeCell ref="F211:G211"/>
    <mergeCell ref="O211:AC211"/>
    <mergeCell ref="F212:G212"/>
    <mergeCell ref="O212:AC212"/>
    <mergeCell ref="F213:G213"/>
    <mergeCell ref="L213:L216"/>
    <mergeCell ref="M213:M216"/>
    <mergeCell ref="O213:AC213"/>
    <mergeCell ref="F214:G214"/>
    <mergeCell ref="O214:R214"/>
    <mergeCell ref="F215:G215"/>
    <mergeCell ref="O215:Q215"/>
    <mergeCell ref="F216:G216"/>
    <mergeCell ref="F217:G217"/>
    <mergeCell ref="O217:R217"/>
    <mergeCell ref="F218:G218"/>
    <mergeCell ref="F220:G220"/>
    <mergeCell ref="M220:M223"/>
    <mergeCell ref="O220:R220"/>
    <mergeCell ref="F221:G221"/>
    <mergeCell ref="L221:L223"/>
    <mergeCell ref="F222:G222"/>
    <mergeCell ref="F223:G223"/>
    <mergeCell ref="F227:G227"/>
    <mergeCell ref="F228:G228"/>
    <mergeCell ref="L228:L230"/>
    <mergeCell ref="M228:M230"/>
    <mergeCell ref="F229:G229"/>
    <mergeCell ref="F230:G230"/>
    <mergeCell ref="F224:G224"/>
    <mergeCell ref="M224:M226"/>
    <mergeCell ref="O224:AC224"/>
    <mergeCell ref="F225:G225"/>
    <mergeCell ref="L225:L226"/>
    <mergeCell ref="F226:G226"/>
    <mergeCell ref="F231:G231"/>
    <mergeCell ref="F232:G232"/>
    <mergeCell ref="A234:M234"/>
    <mergeCell ref="A235:M235"/>
    <mergeCell ref="E236:G237"/>
    <mergeCell ref="H236:H237"/>
    <mergeCell ref="I236:J236"/>
    <mergeCell ref="L236:L237"/>
    <mergeCell ref="M236:M237"/>
    <mergeCell ref="F242:G242"/>
    <mergeCell ref="O242:R242"/>
    <mergeCell ref="F243:G243"/>
    <mergeCell ref="F244:G244"/>
    <mergeCell ref="O244:AC244"/>
    <mergeCell ref="L238:M238"/>
    <mergeCell ref="F239:G239"/>
    <mergeCell ref="O239:R239"/>
    <mergeCell ref="F240:G240"/>
    <mergeCell ref="O240:Q240"/>
    <mergeCell ref="F241:G241"/>
    <mergeCell ref="O241:R241"/>
    <mergeCell ref="O243:AE243"/>
    <mergeCell ref="F245:G245"/>
    <mergeCell ref="O245:AC245"/>
    <mergeCell ref="F246:G246"/>
    <mergeCell ref="L246:L248"/>
    <mergeCell ref="M246:M248"/>
    <mergeCell ref="F247:G247"/>
    <mergeCell ref="O247:R247"/>
    <mergeCell ref="F248:G248"/>
    <mergeCell ref="O248:R248"/>
    <mergeCell ref="F255:G255"/>
    <mergeCell ref="O255:AC255"/>
    <mergeCell ref="F256:G256"/>
    <mergeCell ref="O256:AD256"/>
    <mergeCell ref="F257:G257"/>
    <mergeCell ref="O257:R257"/>
    <mergeCell ref="E250:G250"/>
    <mergeCell ref="O250:AC250"/>
    <mergeCell ref="F251:G251"/>
    <mergeCell ref="L251:L254"/>
    <mergeCell ref="M251:M254"/>
    <mergeCell ref="O251:AC251"/>
    <mergeCell ref="F252:G252"/>
    <mergeCell ref="F253:G253"/>
    <mergeCell ref="F254:G254"/>
    <mergeCell ref="F258:G258"/>
    <mergeCell ref="O258:Q258"/>
    <mergeCell ref="F259:G259"/>
    <mergeCell ref="F260:G260"/>
    <mergeCell ref="L260:L263"/>
    <mergeCell ref="M260:M263"/>
    <mergeCell ref="F261:G261"/>
    <mergeCell ref="O261:AC261"/>
    <mergeCell ref="F262:G262"/>
    <mergeCell ref="F263:G263"/>
    <mergeCell ref="F264:G264"/>
    <mergeCell ref="O264:Q264"/>
    <mergeCell ref="E265:G265"/>
    <mergeCell ref="O265:R265"/>
    <mergeCell ref="A266:A267"/>
    <mergeCell ref="B266:B267"/>
    <mergeCell ref="C266:C267"/>
    <mergeCell ref="D266:D267"/>
    <mergeCell ref="E266:E267"/>
    <mergeCell ref="F266:G266"/>
    <mergeCell ref="O266:R266"/>
    <mergeCell ref="O269:R269"/>
    <mergeCell ref="F269:G269"/>
    <mergeCell ref="O270:Q270"/>
    <mergeCell ref="F270:G270"/>
    <mergeCell ref="O271:AC271"/>
    <mergeCell ref="H266:H267"/>
    <mergeCell ref="I266:I267"/>
    <mergeCell ref="J266:J267"/>
    <mergeCell ref="K266:K267"/>
    <mergeCell ref="L266:L267"/>
    <mergeCell ref="M266:M267"/>
    <mergeCell ref="O284:R284"/>
    <mergeCell ref="F280:G280"/>
    <mergeCell ref="F281:G281"/>
    <mergeCell ref="O282:AC282"/>
    <mergeCell ref="F282:G282"/>
    <mergeCell ref="F271:G271"/>
    <mergeCell ref="F272:G272"/>
    <mergeCell ref="O273:P273"/>
    <mergeCell ref="F273:G273"/>
    <mergeCell ref="F274:G274"/>
    <mergeCell ref="L274:L276"/>
    <mergeCell ref="M274:M276"/>
    <mergeCell ref="F275:G275"/>
    <mergeCell ref="F276:G276"/>
    <mergeCell ref="F283:G283"/>
    <mergeCell ref="F284:G284"/>
    <mergeCell ref="F285:G285"/>
    <mergeCell ref="F286:G286"/>
    <mergeCell ref="A288:M288"/>
    <mergeCell ref="A289:M289"/>
    <mergeCell ref="F277:G277"/>
    <mergeCell ref="L277:L285"/>
    <mergeCell ref="M277:M285"/>
    <mergeCell ref="F278:G278"/>
    <mergeCell ref="F279:G279"/>
    <mergeCell ref="F293:G293"/>
    <mergeCell ref="L293:L295"/>
    <mergeCell ref="M293:M295"/>
    <mergeCell ref="O294:Q294"/>
    <mergeCell ref="F294:G294"/>
    <mergeCell ref="F295:G295"/>
    <mergeCell ref="E290:G291"/>
    <mergeCell ref="H290:H291"/>
    <mergeCell ref="I290:J290"/>
    <mergeCell ref="L290:L291"/>
    <mergeCell ref="M290:M291"/>
    <mergeCell ref="L292:M292"/>
    <mergeCell ref="O300:R300"/>
    <mergeCell ref="F301:G301"/>
    <mergeCell ref="F302:G302"/>
    <mergeCell ref="F303:G303"/>
    <mergeCell ref="L303:L305"/>
    <mergeCell ref="O303:R303"/>
    <mergeCell ref="F304:G304"/>
    <mergeCell ref="F305:G305"/>
    <mergeCell ref="F296:G296"/>
    <mergeCell ref="O296:Q296"/>
    <mergeCell ref="F297:G297"/>
    <mergeCell ref="L297:L302"/>
    <mergeCell ref="M297:M302"/>
    <mergeCell ref="F298:G298"/>
    <mergeCell ref="O298:R298"/>
    <mergeCell ref="F299:G299"/>
    <mergeCell ref="O299:R299"/>
    <mergeCell ref="F300:G300"/>
    <mergeCell ref="F312:G312"/>
    <mergeCell ref="F313:G313"/>
    <mergeCell ref="I313:I314"/>
    <mergeCell ref="J313:J314"/>
    <mergeCell ref="K313:K314"/>
    <mergeCell ref="L313:L314"/>
    <mergeCell ref="F306:G306"/>
    <mergeCell ref="O306:R306"/>
    <mergeCell ref="F307:G307"/>
    <mergeCell ref="O307:AC307"/>
    <mergeCell ref="F309:G309"/>
    <mergeCell ref="L309:L311"/>
    <mergeCell ref="M309:M311"/>
    <mergeCell ref="F310:G310"/>
    <mergeCell ref="O310:P310"/>
    <mergeCell ref="F311:G311"/>
    <mergeCell ref="F319:G319"/>
    <mergeCell ref="O319:AC319"/>
    <mergeCell ref="F320:G320"/>
    <mergeCell ref="O320:AC320"/>
    <mergeCell ref="L321:M321"/>
    <mergeCell ref="F322:G322"/>
    <mergeCell ref="M313:M314"/>
    <mergeCell ref="O313:Q313"/>
    <mergeCell ref="O314:P314"/>
    <mergeCell ref="F315:G315"/>
    <mergeCell ref="O315:Q315"/>
    <mergeCell ref="O316:Q316"/>
    <mergeCell ref="F316:G316"/>
    <mergeCell ref="L316:L318"/>
    <mergeCell ref="M316:M318"/>
    <mergeCell ref="F317:G317"/>
    <mergeCell ref="O317:P317"/>
    <mergeCell ref="F318:G318"/>
    <mergeCell ref="A326:A327"/>
    <mergeCell ref="B326:B327"/>
    <mergeCell ref="C326:C327"/>
    <mergeCell ref="D326:D327"/>
    <mergeCell ref="E326:E327"/>
    <mergeCell ref="F326:G326"/>
    <mergeCell ref="O331:Q331"/>
    <mergeCell ref="F323:G323"/>
    <mergeCell ref="O323:AC323"/>
    <mergeCell ref="F324:G324"/>
    <mergeCell ref="F325:G325"/>
    <mergeCell ref="L325:L328"/>
    <mergeCell ref="M325:M328"/>
    <mergeCell ref="O325:AC325"/>
    <mergeCell ref="H326:H327"/>
    <mergeCell ref="I326:I327"/>
    <mergeCell ref="J326:J327"/>
    <mergeCell ref="K326:K327"/>
    <mergeCell ref="O326:Q326"/>
    <mergeCell ref="O327:Q327"/>
    <mergeCell ref="F328:G328"/>
    <mergeCell ref="O333:P333"/>
    <mergeCell ref="F330:G330"/>
    <mergeCell ref="F331:G331"/>
    <mergeCell ref="H331:H332"/>
    <mergeCell ref="I331:I332"/>
    <mergeCell ref="J331:J332"/>
    <mergeCell ref="K331:K332"/>
    <mergeCell ref="F329:G329"/>
    <mergeCell ref="O329:AC329"/>
    <mergeCell ref="F335:G335"/>
    <mergeCell ref="A337:M337"/>
    <mergeCell ref="A338:M338"/>
    <mergeCell ref="E339:G340"/>
    <mergeCell ref="H339:H340"/>
    <mergeCell ref="I339:J339"/>
    <mergeCell ref="L339:L340"/>
    <mergeCell ref="M339:M340"/>
    <mergeCell ref="L331:L332"/>
    <mergeCell ref="M331:M332"/>
    <mergeCell ref="F333:G333"/>
    <mergeCell ref="F334:G334"/>
    <mergeCell ref="J343:J344"/>
    <mergeCell ref="K343:K344"/>
    <mergeCell ref="L343:L344"/>
    <mergeCell ref="M343:M344"/>
    <mergeCell ref="O343:Q343"/>
    <mergeCell ref="O344:R344"/>
    <mergeCell ref="F341:G341"/>
    <mergeCell ref="O341:P341"/>
    <mergeCell ref="A343:A344"/>
    <mergeCell ref="B343:B344"/>
    <mergeCell ref="C343:C344"/>
    <mergeCell ref="D343:D344"/>
    <mergeCell ref="E343:E344"/>
    <mergeCell ref="F343:G343"/>
    <mergeCell ref="H343:H344"/>
    <mergeCell ref="I343:I344"/>
    <mergeCell ref="F345:G345"/>
    <mergeCell ref="O345:R345"/>
    <mergeCell ref="F346:G346"/>
    <mergeCell ref="F347:G347"/>
    <mergeCell ref="O347:AD347"/>
    <mergeCell ref="F348:G348"/>
    <mergeCell ref="L348:L351"/>
    <mergeCell ref="M348:M351"/>
    <mergeCell ref="F349:G349"/>
    <mergeCell ref="O349:P349"/>
    <mergeCell ref="F350:G350"/>
    <mergeCell ref="F351:G351"/>
    <mergeCell ref="F352:G352"/>
    <mergeCell ref="O352:P352"/>
    <mergeCell ref="F353:G353"/>
    <mergeCell ref="L353:L356"/>
    <mergeCell ref="M353:M356"/>
    <mergeCell ref="F354:G354"/>
    <mergeCell ref="O354:R354"/>
    <mergeCell ref="F355:G355"/>
    <mergeCell ref="F356:G356"/>
    <mergeCell ref="F357:G357"/>
    <mergeCell ref="F358:G358"/>
    <mergeCell ref="L358:L359"/>
    <mergeCell ref="M358:M364"/>
    <mergeCell ref="O358:Q358"/>
    <mergeCell ref="F359:G359"/>
    <mergeCell ref="O359:Q359"/>
    <mergeCell ref="F360:G360"/>
    <mergeCell ref="F361:G361"/>
    <mergeCell ref="F369:G369"/>
    <mergeCell ref="F370:G370"/>
    <mergeCell ref="O370:AC370"/>
    <mergeCell ref="F371:G371"/>
    <mergeCell ref="O371:AC371"/>
    <mergeCell ref="F362:G362"/>
    <mergeCell ref="F363:G363"/>
    <mergeCell ref="F364:G364"/>
    <mergeCell ref="F365:G365"/>
    <mergeCell ref="L365:L368"/>
    <mergeCell ref="M365:M368"/>
    <mergeCell ref="F366:G366"/>
    <mergeCell ref="F367:G367"/>
    <mergeCell ref="F368:G368"/>
    <mergeCell ref="O368:R369"/>
    <mergeCell ref="F372:G372"/>
    <mergeCell ref="O372:R372"/>
    <mergeCell ref="L373:M373"/>
    <mergeCell ref="F374:G374"/>
    <mergeCell ref="L374:L378"/>
    <mergeCell ref="O374:P374"/>
    <mergeCell ref="F375:G375"/>
    <mergeCell ref="O375:P375"/>
    <mergeCell ref="F376:G376"/>
    <mergeCell ref="O376:P376"/>
    <mergeCell ref="F377:G377"/>
    <mergeCell ref="O377:R377"/>
    <mergeCell ref="F378:G378"/>
    <mergeCell ref="F379:G379"/>
    <mergeCell ref="L379:L383"/>
    <mergeCell ref="F380:G380"/>
    <mergeCell ref="O380:Q380"/>
    <mergeCell ref="F381:G381"/>
    <mergeCell ref="O381:P381"/>
    <mergeCell ref="F382:G382"/>
    <mergeCell ref="O382:R382"/>
    <mergeCell ref="F383:G383"/>
    <mergeCell ref="F384:G384"/>
    <mergeCell ref="F385:G385"/>
    <mergeCell ref="F386:G386"/>
    <mergeCell ref="L386:L390"/>
    <mergeCell ref="M386:M390"/>
    <mergeCell ref="F387:G387"/>
    <mergeCell ref="O387:P387"/>
    <mergeCell ref="F388:G388"/>
    <mergeCell ref="F393:G393"/>
    <mergeCell ref="O393:P393"/>
    <mergeCell ref="F394:G394"/>
    <mergeCell ref="F395:G395"/>
    <mergeCell ref="A397:M397"/>
    <mergeCell ref="A398:M398"/>
    <mergeCell ref="O388:P388"/>
    <mergeCell ref="F389:G389"/>
    <mergeCell ref="O389:Q389"/>
    <mergeCell ref="F390:G390"/>
    <mergeCell ref="F391:G391"/>
    <mergeCell ref="F392:G392"/>
    <mergeCell ref="E399:G400"/>
    <mergeCell ref="H399:H400"/>
    <mergeCell ref="I399:J399"/>
    <mergeCell ref="L399:L400"/>
    <mergeCell ref="M399:M400"/>
    <mergeCell ref="F401:G401"/>
    <mergeCell ref="I401:I402"/>
    <mergeCell ref="J401:J402"/>
    <mergeCell ref="K401:K402"/>
    <mergeCell ref="L401:L402"/>
    <mergeCell ref="F408:G408"/>
    <mergeCell ref="F409:G409"/>
    <mergeCell ref="F411:G411"/>
    <mergeCell ref="O411:AC411"/>
    <mergeCell ref="F412:G412"/>
    <mergeCell ref="O412:AC412"/>
    <mergeCell ref="M401:M402"/>
    <mergeCell ref="F404:G404"/>
    <mergeCell ref="O404:R404"/>
    <mergeCell ref="F405:G405"/>
    <mergeCell ref="L405:L407"/>
    <mergeCell ref="M405:M407"/>
    <mergeCell ref="O406:R406"/>
    <mergeCell ref="F416:G416"/>
    <mergeCell ref="O416:R416"/>
    <mergeCell ref="F417:G417"/>
    <mergeCell ref="O417:AC417"/>
    <mergeCell ref="F418:G418"/>
    <mergeCell ref="F419:G419"/>
    <mergeCell ref="O419:AD419"/>
    <mergeCell ref="F413:G413"/>
    <mergeCell ref="O413:R413"/>
    <mergeCell ref="F414:G414"/>
    <mergeCell ref="O414:Q414"/>
    <mergeCell ref="F415:G415"/>
    <mergeCell ref="O415:Q415"/>
    <mergeCell ref="F424:G424"/>
    <mergeCell ref="L424:L426"/>
    <mergeCell ref="M424:M426"/>
    <mergeCell ref="F425:G425"/>
    <mergeCell ref="F426:G426"/>
    <mergeCell ref="F427:G427"/>
    <mergeCell ref="F420:G420"/>
    <mergeCell ref="F421:G421"/>
    <mergeCell ref="L421:L423"/>
    <mergeCell ref="M421:M423"/>
    <mergeCell ref="F422:G422"/>
    <mergeCell ref="F423:G423"/>
    <mergeCell ref="F453:G453"/>
    <mergeCell ref="F428:G428"/>
    <mergeCell ref="F430:G430"/>
    <mergeCell ref="L430:L436"/>
    <mergeCell ref="F431:G431"/>
    <mergeCell ref="F432:G432"/>
    <mergeCell ref="F433:G433"/>
    <mergeCell ref="F434:G434"/>
    <mergeCell ref="F435:G435"/>
    <mergeCell ref="F436:G436"/>
    <mergeCell ref="F455:G455"/>
    <mergeCell ref="F443:G443"/>
    <mergeCell ref="F444:G444"/>
    <mergeCell ref="F445:G445"/>
    <mergeCell ref="F446:G446"/>
    <mergeCell ref="F447:G447"/>
    <mergeCell ref="F448:G448"/>
    <mergeCell ref="F461:G461"/>
    <mergeCell ref="O461:AC461"/>
    <mergeCell ref="F454:G454"/>
    <mergeCell ref="L437:L454"/>
    <mergeCell ref="F437:G437"/>
    <mergeCell ref="O437:R437"/>
    <mergeCell ref="F438:G438"/>
    <mergeCell ref="F439:G439"/>
    <mergeCell ref="O439:Q439"/>
    <mergeCell ref="F440:G440"/>
    <mergeCell ref="F441:G441"/>
    <mergeCell ref="O441:R441"/>
    <mergeCell ref="F442:G442"/>
    <mergeCell ref="F449:G449"/>
    <mergeCell ref="F450:G450"/>
    <mergeCell ref="F451:G451"/>
    <mergeCell ref="F452:G452"/>
    <mergeCell ref="F462:G462"/>
    <mergeCell ref="F463:G463"/>
    <mergeCell ref="F464:G464"/>
    <mergeCell ref="F465:G465"/>
    <mergeCell ref="F456:G456"/>
    <mergeCell ref="F457:G457"/>
    <mergeCell ref="L458:M458"/>
    <mergeCell ref="F459:G459"/>
    <mergeCell ref="O459:AD459"/>
    <mergeCell ref="F460:G460"/>
    <mergeCell ref="A473:M473"/>
    <mergeCell ref="E474:G475"/>
    <mergeCell ref="H474:H475"/>
    <mergeCell ref="I474:J474"/>
    <mergeCell ref="L474:L475"/>
    <mergeCell ref="M474:M475"/>
    <mergeCell ref="F466:G466"/>
    <mergeCell ref="F467:G467"/>
    <mergeCell ref="F468:G468"/>
    <mergeCell ref="F469:G469"/>
    <mergeCell ref="F470:G470"/>
    <mergeCell ref="A472:M472"/>
    <mergeCell ref="F476:G476"/>
    <mergeCell ref="L476:L486"/>
    <mergeCell ref="M476:M486"/>
    <mergeCell ref="F477:G477"/>
    <mergeCell ref="I477:I486"/>
    <mergeCell ref="J477:J486"/>
    <mergeCell ref="F478:G478"/>
    <mergeCell ref="F479:G479"/>
    <mergeCell ref="F483:G483"/>
    <mergeCell ref="F484:G484"/>
    <mergeCell ref="F485:G485"/>
    <mergeCell ref="F486:G486"/>
    <mergeCell ref="F489:G489"/>
    <mergeCell ref="O479:Q479"/>
    <mergeCell ref="F480:G480"/>
    <mergeCell ref="O480:Q480"/>
    <mergeCell ref="F481:G481"/>
    <mergeCell ref="O481:Q481"/>
    <mergeCell ref="F482:G482"/>
    <mergeCell ref="O489:R489"/>
    <mergeCell ref="F490:G490"/>
    <mergeCell ref="F487:G487"/>
    <mergeCell ref="L487:L490"/>
    <mergeCell ref="M487:M490"/>
    <mergeCell ref="F488:G488"/>
    <mergeCell ref="F502:G502"/>
    <mergeCell ref="O502:Q502"/>
    <mergeCell ref="F503:G503"/>
    <mergeCell ref="A505:M505"/>
    <mergeCell ref="F495:G495"/>
    <mergeCell ref="F496:G496"/>
    <mergeCell ref="F497:G497"/>
    <mergeCell ref="F498:G498"/>
    <mergeCell ref="F499:G499"/>
    <mergeCell ref="F500:G500"/>
    <mergeCell ref="F491:G491"/>
    <mergeCell ref="O491:R491"/>
    <mergeCell ref="F492:G492"/>
    <mergeCell ref="F493:G493"/>
    <mergeCell ref="L493:L501"/>
    <mergeCell ref="M493:M501"/>
    <mergeCell ref="F494:G494"/>
    <mergeCell ref="O494:Q494"/>
    <mergeCell ref="F501:G501"/>
  </mergeCells>
  <hyperlinks>
    <hyperlink ref="E119:G120" location="Total_Score" display="Water Opportunities (minimum 9 points)"/>
    <hyperlink ref="E236:G237" location="Total_Score" display="Comfort Systems (min 18 pts)"/>
    <hyperlink ref="E290:G291" location="Total_Score" display=" Appliances, Lighting, Renewables (min 10)"/>
    <hyperlink ref="E399:G400" location="Total_Score" display="Materials Opportunities (min 18 pts)"/>
    <hyperlink ref="E474:G475" location="Total_Score" display="Bonus Opportunities (min 2 pts)"/>
    <hyperlink ref="G37" location="Prerequisites" display="Prerequisites"/>
    <hyperlink ref="G38" location="Site_Opportunities" display="Site"/>
    <hyperlink ref="G39" location="Water_Opportunities" display="Water"/>
    <hyperlink ref="G40" location="Building_Envelope" display="Energy:  Building Envelope"/>
    <hyperlink ref="G41" location="Comfort_Systems" display="Energy:  Comfort Systems"/>
    <hyperlink ref="G42" location="Appliances__Lighting__Renewables" display="Energy:  Appliances, Lighting, and Renewables"/>
    <hyperlink ref="G43" location="Indoor_Air_Quality" display="Indoor Air Quality"/>
    <hyperlink ref="G44" location="Materials_Opportunities" display="Materials"/>
    <hyperlink ref="G45" location="Bonus_Opportunities" display="Bonus"/>
    <hyperlink ref="E339:G340" location="Total_Score" display="Indoor Air Quality (min 15 pts)"/>
    <hyperlink ref="G163:H164" location="Total_Score" display="Building Envelope (minimum 10 points)"/>
    <hyperlink ref="O68:Y68" r:id="rId1" display="NC DENR Guidelines: http://portal.ncdenr.org/web/lr/publications"/>
    <hyperlink ref="O65:Y65" r:id="rId2" display="EPA's Guide to Building Radon Out"/>
    <hyperlink ref="O66:Y66" r:id="rId3" display="List of Radon Measurement Professionals in NC"/>
    <hyperlink ref="O67:Y67" r:id="rId4" display="https://www.epa.gov/sites/production/files/2015-10/documents/construction_specification_rev_3_508.pdf"/>
    <hyperlink ref="O97:Y97" r:id="rId5" display="Calculate your Walk Score"/>
    <hyperlink ref="O94:Y94" r:id="rId6" display="FEMA Floodplain Maps:https://msc.fema.gov/portal"/>
    <hyperlink ref="O53:Y53" r:id="rId7" display="http://www.energystar.gov/index.cfm?c=bldrs_lenders_raters.nh_v3_guidelines"/>
    <hyperlink ref="O61:Y61" r:id="rId8" display="Building Science Corp Factsheet on Combustion Safety"/>
    <hyperlink ref="O84:U84" r:id="rId9" display="List of Invasive Species: http://www.ncwildflower.org/invasives/list.htm"/>
    <hyperlink ref="O136:U136" r:id="rId10" display="http://www.epa.gov/watersense/index.html"/>
    <hyperlink ref="O70:U70" r:id="rId11" display="List of Invasive Species: http://www.ncwildflower.org/invasives/list.htm"/>
    <hyperlink ref="O53:U53" r:id="rId12" display="http://www.energystar.gov/index.cfm?c=bldrs_lenders_raters.nh_v3_guidelines"/>
    <hyperlink ref="O70" r:id="rId13" display="http://clean-water.uwex.edu/pubs/pdf/erosion.pdf"/>
    <hyperlink ref="O66" r:id="rId14" display="EPA's Guide to Building Radon Out"/>
    <hyperlink ref="O67" r:id="rId15" display="List of Radon Measurement Professionals in NC: http://ncradon.org/Find_a_Measurement_Provider.html "/>
    <hyperlink ref="O68" r:id="rId16" display="http://www.epa.gov/indoorairplus/pdfs/construction_specifications.pdf"/>
    <hyperlink ref="O54" r:id="rId17" display="NC HERO CODE: http://ecodes.biz/ecodes_support/free_resources/2012NorthCarolina/Energy/PDFs/Appendix%204%20-%20Additional%20Voluntary%20Criteria.pdf"/>
    <hyperlink ref="O96" r:id="rId18" display="FEMA Floodplain Maps:https://msc.fema.gov/portal"/>
    <hyperlink ref="O81" r:id="rId19"/>
    <hyperlink ref="O78" r:id="rId20" display="NC DENR Guidelines: http://portal.ncdenr.org/web/lr/publications"/>
    <hyperlink ref="O79" r:id="rId21"/>
    <hyperlink ref="O80" r:id="rId22" display="Riverlinks WaterRich Program: http://riverlink.org/learn/water-quality/waterrich/"/>
    <hyperlink ref="O82" r:id="rId23" display="Overview of Permeable Pavers: http://www.seattle.gov/util/groups/public/@spu/@usm/documents/webcontent/spu01_006286.pdf"/>
    <hyperlink ref="O53" r:id="rId24" display="http://www.energystar.gov/index.cfm?c=bldrs_lenders_raters.nh_v3_guidelines"/>
    <hyperlink ref="O83" r:id="rId25" display="Greenroofs: http://www.bae.ncsu.edu/greenroofs"/>
    <hyperlink ref="O85" r:id="rId26" display="List of Invasive Species"/>
    <hyperlink ref="O109" r:id="rId27"/>
    <hyperlink ref="O110" r:id="rId28"/>
    <hyperlink ref="O111" r:id="rId29"/>
    <hyperlink ref="O126" r:id="rId30"/>
    <hyperlink ref="O136" r:id="rId31" display="EPA WaterSense qualifying products"/>
    <hyperlink ref="O108" r:id="rId32"/>
    <hyperlink ref="O245" r:id="rId33" location="page10"/>
    <hyperlink ref="O376" r:id="rId34" display="http://www.arb.ca.gov/toxics/compwood/factsheet.pdf  "/>
    <hyperlink ref="O377" r:id="rId35" display="http://www.arb.ca.gov/toxics/compwood/consumer_faq.pdf "/>
    <hyperlink ref="O71" r:id="rId36" display="List of Invasive Species: http://www.ncwildflower.org/invasives/list.htm"/>
    <hyperlink ref="O381" r:id="rId37" display="http://www.arb.ca.gov/toxics/compwood/factsheet.pdf  "/>
    <hyperlink ref="O382" r:id="rId38" display="http://www.arb.ca.gov/toxics/compwood/consumer_faq.pdf "/>
    <hyperlink ref="O150" r:id="rId39"/>
    <hyperlink ref="O153" r:id="rId40" display="List of Energy Star Qualified Products"/>
    <hyperlink ref="O157" r:id="rId41" display="List of Energy Star Qualified Products"/>
    <hyperlink ref="O167" r:id="rId42"/>
    <hyperlink ref="O169" r:id="rId43"/>
    <hyperlink ref="O165" r:id="rId44"/>
    <hyperlink ref="O174" r:id="rId45" location="block-views-guide-static-blocks-block-1"/>
    <hyperlink ref="O175" r:id="rId46" display="EERE/DOE Slab Insulation Fact Sheet"/>
    <hyperlink ref="O176" r:id="rId47"/>
    <hyperlink ref="O184" r:id="rId48" display="Advanced Energy-Closed Crawlspaces Handbook"/>
    <hyperlink ref="O185" r:id="rId49"/>
    <hyperlink ref="O187" r:id="rId50" display="EERE/DOE: Crawlspace Factsheet"/>
    <hyperlink ref="O191" r:id="rId51" display="Energy Star Insulation Fact Sheet"/>
    <hyperlink ref="O197" r:id="rId52" display="Energy Star Insulation Fact Sheet"/>
    <hyperlink ref="O131" r:id="rId53"/>
    <hyperlink ref="O200" r:id="rId54" display="EERE/DOE Advanced Framing Factsheet"/>
    <hyperlink ref="O201" r:id="rId55"/>
    <hyperlink ref="O211" r:id="rId56" display="DOE: Unvented Conditioned Attics"/>
    <hyperlink ref="O210" r:id="rId57"/>
    <hyperlink ref="O212" r:id="rId58" display="DOE: Radiant Barriers"/>
    <hyperlink ref="O55" r:id="rId59"/>
    <hyperlink ref="O56" r:id="rId60" display="EERE/DOE Air Distribution Instaillation Facsheet"/>
    <hyperlink ref="O88" r:id="rId61"/>
    <hyperlink ref="O57" r:id="rId62"/>
    <hyperlink ref="O59" r:id="rId63"/>
    <hyperlink ref="O52" r:id="rId64"/>
    <hyperlink ref="O60" r:id="rId65" display="Spot Ventilation DOE Fact Sheet"/>
    <hyperlink ref="O61" r:id="rId66" display="Problems with Large Kitchen Rangehoods"/>
    <hyperlink ref="O63" r:id="rId67"/>
    <hyperlink ref="O65" r:id="rId68" display="Weather Resistant Barriers DOE Factsheet"/>
    <hyperlink ref="O122" r:id="rId69" display="WaterSense Smart Outdoor Practices"/>
    <hyperlink ref="O214" r:id="rId70"/>
    <hyperlink ref="O198" r:id="rId71"/>
    <hyperlink ref="O215" r:id="rId72"/>
    <hyperlink ref="O213" r:id="rId73"/>
    <hyperlink ref="O217" r:id="rId74" display="Energy Star Qualified Roof Products"/>
    <hyperlink ref="O241" r:id="rId75"/>
    <hyperlink ref="O240" r:id="rId76"/>
    <hyperlink ref="O242" r:id="rId77"/>
    <hyperlink ref="O247" r:id="rId78"/>
    <hyperlink ref="O248" r:id="rId79"/>
    <hyperlink ref="O255" r:id="rId80" display="Ducts in the Conditioned Space"/>
    <hyperlink ref="O250" r:id="rId81" display="EERE/DOE Air Distribution Instaillation Facsheet"/>
    <hyperlink ref="O256" r:id="rId82"/>
    <hyperlink ref="O251" r:id="rId83"/>
    <hyperlink ref="O264" r:id="rId84"/>
    <hyperlink ref="O261" r:id="rId85"/>
    <hyperlink ref="O220" r:id="rId86"/>
    <hyperlink ref="O224" r:id="rId87"/>
    <hyperlink ref="O294" r:id="rId88" display="Energy Star Refrigerators"/>
    <hyperlink ref="O269" r:id="rId89" display="Definition of Terms and Ratings"/>
    <hyperlink ref="O270" r:id="rId90"/>
    <hyperlink ref="O271" r:id="rId91" display="EERE: Heating and Cooling Equipment Selection"/>
    <hyperlink ref="O284" r:id="rId92"/>
    <hyperlink ref="O243" r:id="rId93" display="NCSU: Passive Cooling Techniques"/>
    <hyperlink ref="O257" r:id="rId94"/>
    <hyperlink ref="O258" r:id="rId95"/>
    <hyperlink ref="O266" r:id="rId96"/>
    <hyperlink ref="O265" r:id="rId97"/>
    <hyperlink ref="O296" r:id="rId98" display="Energy Star Clothes Dryer"/>
    <hyperlink ref="O298" r:id="rId99" display="ENERGY STAR: Water Heaters"/>
    <hyperlink ref="O299" r:id="rId100"/>
    <hyperlink ref="O303" r:id="rId101"/>
    <hyperlink ref="O306" r:id="rId102"/>
    <hyperlink ref="O307" r:id="rId103"/>
    <hyperlink ref="O310" r:id="rId104"/>
    <hyperlink ref="O282" r:id="rId105" display="EERE: Heating and Cooling Equipment Selection"/>
    <hyperlink ref="O313" r:id="rId106"/>
    <hyperlink ref="O314" r:id="rId107"/>
    <hyperlink ref="O315" r:id="rId108"/>
    <hyperlink ref="O316" r:id="rId109" display="Vampire Loads"/>
    <hyperlink ref="O319" r:id="rId110"/>
    <hyperlink ref="O320" r:id="rId111" display="Home Energy Monitoring by Green Building Advisor"/>
    <hyperlink ref="O323" r:id="rId112"/>
    <hyperlink ref="O329" r:id="rId113"/>
    <hyperlink ref="O73" r:id="rId114" display="ENERGY STAR: Renewable Energy Ready Homes"/>
    <hyperlink ref="O325" r:id="rId115"/>
    <hyperlink ref="O326" r:id="rId116"/>
    <hyperlink ref="O331" r:id="rId117"/>
    <hyperlink ref="O327" r:id="rId118"/>
    <hyperlink ref="O300" r:id="rId119"/>
    <hyperlink ref="O239" r:id="rId120"/>
    <hyperlink ref="O333" r:id="rId121"/>
    <hyperlink ref="O341" r:id="rId122"/>
    <hyperlink ref="O345" r:id="rId123"/>
    <hyperlink ref="O344" r:id="rId124"/>
    <hyperlink ref="O347" r:id="rId125"/>
    <hyperlink ref="O349" r:id="rId126"/>
    <hyperlink ref="O352" r:id="rId127"/>
    <hyperlink ref="O354" r:id="rId128"/>
    <hyperlink ref="O358" r:id="rId129"/>
    <hyperlink ref="O359" r:id="rId130"/>
    <hyperlink ref="O368" r:id="rId131" location="Detectors"/>
    <hyperlink ref="O62" r:id="rId132"/>
    <hyperlink ref="O343" r:id="rId133"/>
    <hyperlink ref="O370" r:id="rId134" display="Green Building Advisor: Low Level CO Monitor"/>
    <hyperlink ref="O371" r:id="rId135" display="EPA: Radon Resistant Construction"/>
    <hyperlink ref="O372" r:id="rId136"/>
    <hyperlink ref="O393" r:id="rId137"/>
    <hyperlink ref="O388" r:id="rId138"/>
    <hyperlink ref="O387" r:id="rId139"/>
    <hyperlink ref="O375" r:id="rId140"/>
    <hyperlink ref="O374" r:id="rId141"/>
    <hyperlink ref="O380" r:id="rId142"/>
    <hyperlink ref="O389" r:id="rId143"/>
    <hyperlink ref="O91" r:id="rId144"/>
    <hyperlink ref="O92" r:id="rId145"/>
    <hyperlink ref="O273" r:id="rId146"/>
    <hyperlink ref="O404" r:id="rId147"/>
    <hyperlink ref="O406" r:id="rId148"/>
    <hyperlink ref="O411" r:id="rId149"/>
    <hyperlink ref="O412" r:id="rId150"/>
    <hyperlink ref="O413" r:id="rId151"/>
    <hyperlink ref="O414" r:id="rId152"/>
    <hyperlink ref="O415" r:id="rId153"/>
    <hyperlink ref="O416" r:id="rId154"/>
    <hyperlink ref="O417" r:id="rId155"/>
    <hyperlink ref="O419" r:id="rId156"/>
    <hyperlink ref="O437" r:id="rId157"/>
    <hyperlink ref="O439" r:id="rId158"/>
    <hyperlink ref="O441" r:id="rId159"/>
    <hyperlink ref="O459" r:id="rId160"/>
    <hyperlink ref="O461" r:id="rId161"/>
    <hyperlink ref="O494" r:id="rId162"/>
    <hyperlink ref="O502" r:id="rId163" display="http://justeconomicswnc.org/ "/>
    <hyperlink ref="O491" r:id="rId164"/>
    <hyperlink ref="O489" r:id="rId165"/>
    <hyperlink ref="O479" r:id="rId166"/>
    <hyperlink ref="O480" r:id="rId167"/>
    <hyperlink ref="O481" r:id="rId168"/>
    <hyperlink ref="O58" r:id="rId169"/>
    <hyperlink ref="O106:R106" r:id="rId170" display="City of Asheville's Housing Trust Fund"/>
    <hyperlink ref="O106" r:id="rId171"/>
    <hyperlink ref="O72:AE72" r:id="rId172" display="EPA's Renewable Energy Ready Home Solar Photolvaltaic Checklist"/>
    <hyperlink ref="O60:AD60" r:id="rId173" display="NREL's Fact Sheet on Spot Ventilation"/>
    <hyperlink ref="O61:AD61" r:id="rId174" display="Building Science Corp Factsheet on Combustion Safety"/>
    <hyperlink ref="O68:AD68" r:id="rId175" display="NC DENR Guidelines for Erosion and Sediment Control"/>
    <hyperlink ref="O64" r:id="rId176"/>
    <hyperlink ref="O69:Y69" r:id="rId177" display="http://clean-water.uwex.edu/pubs/pdf/erosion.pdf"/>
    <hyperlink ref="O243:AE243" r:id="rId178" display="DOE: Energy Efficient Window Treatments"/>
    <hyperlink ref="R270" r:id="rId179"/>
    <hyperlink ref="O334" r:id="rId180" display="EV Ready Homes"/>
  </hyperlinks>
  <pageMargins left="0.7" right="0.7" top="0.75" bottom="0.75" header="0.3" footer="0.3"/>
  <pageSetup scale="66" fitToHeight="0" orientation="portrait" r:id="rId181"/>
  <rowBreaks count="9" manualBreakCount="9">
    <brk id="35" max="12" man="1"/>
    <brk id="67" max="12" man="1"/>
    <brk id="117" max="12" man="1"/>
    <brk id="171" max="12" man="1"/>
    <brk id="234" max="12" man="1"/>
    <brk id="276" max="12" man="1"/>
    <brk id="332" max="12" man="1"/>
    <brk id="436" max="12" man="1"/>
    <brk id="486" max="12" man="1"/>
  </rowBreaks>
  <ignoredErrors>
    <ignoredError sqref="H165 H326" twoDigitTextYear="1"/>
  </ignoredErrors>
  <drawing r:id="rId182"/>
  <legacyDrawing r:id="rId1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dc:creator>
  <cp:lastModifiedBy>Maggie</cp:lastModifiedBy>
  <cp:lastPrinted>2016-07-28T15:32:47Z</cp:lastPrinted>
  <dcterms:created xsi:type="dcterms:W3CDTF">2015-10-09T15:29:05Z</dcterms:created>
  <dcterms:modified xsi:type="dcterms:W3CDTF">2017-06-20T16:01:21Z</dcterms:modified>
</cp:coreProperties>
</file>